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nuelgonzalez/Desktop/"/>
    </mc:Choice>
  </mc:AlternateContent>
  <xr:revisionPtr revIDLastSave="0" documentId="13_ncr:1_{DD06C102-4045-F542-A5B2-388EE0C040CE}" xr6:coauthVersionLast="47" xr6:coauthVersionMax="47" xr10:uidLastSave="{00000000-0000-0000-0000-000000000000}"/>
  <bookViews>
    <workbookView xWindow="2540" yWindow="580" windowWidth="33540" windowHeight="20520" xr2:uid="{00000000-000D-0000-FFFF-FFFF00000000}"/>
  </bookViews>
  <sheets>
    <sheet name="Sheet1" sheetId="1" r:id="rId1"/>
  </sheets>
  <definedNames>
    <definedName name="DROPARRAY">Sheet1!$AE$3:$AF$9</definedName>
    <definedName name="ERRORARRAY">Sheet1!$AE$37:$AF$52</definedName>
    <definedName name="TAP150300ARRAY">Sheet1!$AE$16:$AF$35</definedName>
    <definedName name="TAP600ARRAY">Sheet1!$AG$16:$AH$35</definedName>
    <definedName name="TRANSARRAY">Sheet1!$AE$10:$AF$14</definedName>
    <definedName name="Which_Accent_Pro_Transformer?">Sheet1!$R$30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F5" i="1" l="1"/>
  <c r="F6" i="1" l="1"/>
  <c r="O6" i="1" l="1"/>
  <c r="P6" i="1" s="1"/>
  <c r="I6" i="1"/>
  <c r="O5" i="1"/>
  <c r="P5" i="1" s="1"/>
  <c r="I5" i="1"/>
  <c r="F14" i="1"/>
  <c r="F11" i="1"/>
  <c r="F12" i="1"/>
  <c r="F13" i="1"/>
  <c r="F15" i="1"/>
  <c r="F16" i="1"/>
  <c r="F17" i="1"/>
  <c r="F18" i="1"/>
  <c r="F19" i="1"/>
  <c r="F20" i="1"/>
  <c r="F21" i="1"/>
  <c r="F8" i="1"/>
  <c r="F9" i="1"/>
  <c r="F10" i="1"/>
  <c r="F22" i="1"/>
  <c r="F23" i="1"/>
  <c r="F24" i="1"/>
  <c r="F7" i="1"/>
  <c r="I10" i="1" l="1"/>
  <c r="K10" i="1" s="1"/>
  <c r="O10" i="1"/>
  <c r="P10" i="1" s="1"/>
  <c r="I18" i="1"/>
  <c r="K18" i="1" s="1"/>
  <c r="O18" i="1"/>
  <c r="P18" i="1" s="1"/>
  <c r="I24" i="1"/>
  <c r="K24" i="1" s="1"/>
  <c r="O24" i="1"/>
  <c r="P24" i="1" s="1"/>
  <c r="I13" i="1"/>
  <c r="K13" i="1" s="1"/>
  <c r="O13" i="1"/>
  <c r="P13" i="1" s="1"/>
  <c r="I21" i="1"/>
  <c r="K21" i="1" s="1"/>
  <c r="O21" i="1"/>
  <c r="P21" i="1" s="1"/>
  <c r="I17" i="1"/>
  <c r="K17" i="1" s="1"/>
  <c r="O17" i="1"/>
  <c r="P17" i="1" s="1"/>
  <c r="I15" i="1"/>
  <c r="O15" i="1"/>
  <c r="P15" i="1" s="1"/>
  <c r="I22" i="1"/>
  <c r="K22" i="1" s="1"/>
  <c r="O22" i="1"/>
  <c r="P22" i="1" s="1"/>
  <c r="I9" i="1"/>
  <c r="K9" i="1" s="1"/>
  <c r="O9" i="1"/>
  <c r="P9" i="1" s="1"/>
  <c r="I16" i="1"/>
  <c r="K16" i="1" s="1"/>
  <c r="O16" i="1"/>
  <c r="P16" i="1" s="1"/>
  <c r="I23" i="1"/>
  <c r="K23" i="1" s="1"/>
  <c r="O23" i="1"/>
  <c r="P23" i="1" s="1"/>
  <c r="I12" i="1"/>
  <c r="K12" i="1" s="1"/>
  <c r="O12" i="1"/>
  <c r="P12" i="1" s="1"/>
  <c r="I11" i="1"/>
  <c r="K11" i="1" s="1"/>
  <c r="O11" i="1"/>
  <c r="P11" i="1" s="1"/>
  <c r="I14" i="1"/>
  <c r="K14" i="1" s="1"/>
  <c r="O14" i="1"/>
  <c r="P14" i="1" s="1"/>
  <c r="I20" i="1"/>
  <c r="K20" i="1" s="1"/>
  <c r="O20" i="1"/>
  <c r="P20" i="1" s="1"/>
  <c r="I19" i="1"/>
  <c r="K19" i="1" s="1"/>
  <c r="O19" i="1"/>
  <c r="P19" i="1" s="1"/>
  <c r="I8" i="1"/>
  <c r="K8" i="1" s="1"/>
  <c r="O8" i="1"/>
  <c r="P8" i="1" s="1"/>
  <c r="O7" i="1"/>
  <c r="P7" i="1" s="1"/>
  <c r="I7" i="1"/>
  <c r="K7" i="1" s="1"/>
  <c r="K15" i="1"/>
  <c r="K6" i="1"/>
  <c r="L17" i="1" l="1"/>
  <c r="L21" i="1"/>
  <c r="L22" i="1"/>
  <c r="L20" i="1"/>
  <c r="L13" i="1"/>
  <c r="L24" i="1"/>
  <c r="L14" i="1"/>
  <c r="L15" i="1"/>
  <c r="L19" i="1"/>
  <c r="L6" i="1"/>
  <c r="L10" i="1"/>
  <c r="L16" i="1"/>
  <c r="L12" i="1"/>
  <c r="L7" i="1"/>
  <c r="L18" i="1"/>
  <c r="L11" i="1"/>
  <c r="L9" i="1"/>
  <c r="L8" i="1"/>
  <c r="L23" i="1"/>
  <c r="M16" i="1" l="1"/>
  <c r="M10" i="1"/>
  <c r="M19" i="1"/>
  <c r="M15" i="1"/>
  <c r="M23" i="1"/>
  <c r="M14" i="1"/>
  <c r="M8" i="1"/>
  <c r="M24" i="1"/>
  <c r="M9" i="1"/>
  <c r="M13" i="1"/>
  <c r="M11" i="1"/>
  <c r="M20" i="1"/>
  <c r="M18" i="1"/>
  <c r="M22" i="1"/>
  <c r="M21" i="1"/>
  <c r="M12" i="1"/>
  <c r="M17" i="1"/>
  <c r="M7" i="1"/>
  <c r="M6" i="1"/>
  <c r="Q6" i="1" s="1"/>
  <c r="R6" i="1" s="1"/>
  <c r="U6" i="1" s="1"/>
  <c r="K5" i="1"/>
  <c r="L5" i="1" s="1"/>
  <c r="M5" i="1" s="1"/>
  <c r="Q5" i="1" l="1"/>
  <c r="R5" i="1" s="1"/>
  <c r="U5" i="1" s="1"/>
  <c r="N6" i="1"/>
  <c r="N13" i="1"/>
  <c r="Q13" i="1"/>
  <c r="R13" i="1" s="1"/>
  <c r="U13" i="1" s="1"/>
  <c r="N11" i="1"/>
  <c r="Q11" i="1"/>
  <c r="R11" i="1" s="1"/>
  <c r="U11" i="1" s="1"/>
  <c r="N15" i="1"/>
  <c r="Q15" i="1"/>
  <c r="R15" i="1" s="1"/>
  <c r="U15" i="1" s="1"/>
  <c r="N12" i="1"/>
  <c r="Q12" i="1"/>
  <c r="R12" i="1" s="1"/>
  <c r="U12" i="1" s="1"/>
  <c r="N14" i="1"/>
  <c r="Q14" i="1"/>
  <c r="R14" i="1" s="1"/>
  <c r="U14" i="1" s="1"/>
  <c r="N20" i="1"/>
  <c r="Q20" i="1"/>
  <c r="R20" i="1" s="1"/>
  <c r="U20" i="1" s="1"/>
  <c r="N9" i="1"/>
  <c r="Q9" i="1"/>
  <c r="R9" i="1" s="1"/>
  <c r="U9" i="1" s="1"/>
  <c r="N24" i="1"/>
  <c r="Q24" i="1"/>
  <c r="R24" i="1" s="1"/>
  <c r="U24" i="1" s="1"/>
  <c r="N21" i="1"/>
  <c r="Q21" i="1"/>
  <c r="R21" i="1" s="1"/>
  <c r="U21" i="1" s="1"/>
  <c r="N17" i="1"/>
  <c r="Q17" i="1"/>
  <c r="R17" i="1" s="1"/>
  <c r="U17" i="1" s="1"/>
  <c r="N23" i="1"/>
  <c r="Q23" i="1"/>
  <c r="R23" i="1" s="1"/>
  <c r="U23" i="1" s="1"/>
  <c r="N19" i="1"/>
  <c r="Q19" i="1"/>
  <c r="R19" i="1" s="1"/>
  <c r="U19" i="1" s="1"/>
  <c r="N16" i="1"/>
  <c r="Q16" i="1"/>
  <c r="R16" i="1" s="1"/>
  <c r="U16" i="1" s="1"/>
  <c r="N22" i="1"/>
  <c r="Q22" i="1"/>
  <c r="R22" i="1" s="1"/>
  <c r="U22" i="1" s="1"/>
  <c r="N18" i="1"/>
  <c r="Q18" i="1"/>
  <c r="R18" i="1" s="1"/>
  <c r="U18" i="1" s="1"/>
  <c r="N10" i="1"/>
  <c r="Q10" i="1"/>
  <c r="R10" i="1" s="1"/>
  <c r="U10" i="1" s="1"/>
  <c r="N8" i="1"/>
  <c r="Q8" i="1"/>
  <c r="R8" i="1" s="1"/>
  <c r="U8" i="1" s="1"/>
  <c r="N7" i="1"/>
  <c r="Q7" i="1"/>
  <c r="R7" i="1" s="1"/>
  <c r="U7" i="1" s="1"/>
  <c r="N5" i="1" l="1"/>
  <c r="V27" i="1" s="1"/>
  <c r="V28" i="1" s="1"/>
  <c r="Z24" i="1" l="1"/>
  <c r="Z12" i="1"/>
  <c r="Z23" i="1"/>
  <c r="Z11" i="1"/>
  <c r="Z10" i="1"/>
  <c r="Z6" i="1"/>
  <c r="Z5" i="1"/>
  <c r="Z15" i="1"/>
  <c r="Z22" i="1"/>
  <c r="Z7" i="1"/>
  <c r="Z17" i="1"/>
  <c r="Z16" i="1"/>
  <c r="Z21" i="1"/>
  <c r="Z9" i="1"/>
  <c r="Z14" i="1"/>
  <c r="Z20" i="1"/>
  <c r="Z8" i="1"/>
  <c r="Z19" i="1"/>
  <c r="Z18" i="1"/>
  <c r="Z13" i="1"/>
  <c r="AB31" i="1"/>
  <c r="AB30" i="1"/>
  <c r="T15" i="1" l="1"/>
  <c r="W15" i="1" s="1"/>
  <c r="T12" i="1"/>
  <c r="W12" i="1" s="1"/>
  <c r="T23" i="1"/>
  <c r="W23" i="1" s="1"/>
  <c r="T21" i="1"/>
  <c r="W21" i="1" s="1"/>
  <c r="T8" i="1"/>
  <c r="W8" i="1" s="1"/>
  <c r="T20" i="1"/>
  <c r="W20" i="1" s="1"/>
  <c r="T14" i="1"/>
  <c r="W14" i="1" s="1"/>
  <c r="T24" i="1"/>
  <c r="W24" i="1" s="1"/>
  <c r="T11" i="1"/>
  <c r="W11" i="1" s="1"/>
  <c r="T13" i="1"/>
  <c r="W13" i="1" s="1"/>
  <c r="T9" i="1"/>
  <c r="W9" i="1" s="1"/>
  <c r="T16" i="1"/>
  <c r="W16" i="1" s="1"/>
  <c r="T10" i="1"/>
  <c r="W10" i="1" s="1"/>
  <c r="T22" i="1"/>
  <c r="W22" i="1" s="1"/>
  <c r="T7" i="1"/>
  <c r="W7" i="1" s="1"/>
  <c r="T19" i="1"/>
  <c r="W19" i="1" s="1"/>
  <c r="T6" i="1"/>
  <c r="W6" i="1" s="1"/>
  <c r="T18" i="1"/>
  <c r="W18" i="1" s="1"/>
  <c r="T5" i="1"/>
  <c r="W5" i="1" s="1"/>
  <c r="T17" i="1"/>
  <c r="W17" i="1" s="1"/>
  <c r="V17" i="1" l="1"/>
  <c r="Y17" i="1" s="1"/>
  <c r="V14" i="1"/>
  <c r="Y14" i="1" s="1"/>
  <c r="V12" i="1"/>
  <c r="Y12" i="1" s="1"/>
  <c r="V24" i="1"/>
  <c r="Y24" i="1" s="1"/>
  <c r="V22" i="1"/>
  <c r="Y22" i="1" s="1"/>
  <c r="V11" i="1"/>
  <c r="Y11" i="1" s="1"/>
  <c r="V7" i="1"/>
  <c r="Y7" i="1" s="1"/>
  <c r="V20" i="1"/>
  <c r="Y20" i="1" s="1"/>
  <c r="V23" i="1"/>
  <c r="Y23" i="1" s="1"/>
  <c r="V5" i="1"/>
  <c r="Y5" i="1" s="1"/>
  <c r="V19" i="1"/>
  <c r="Y19" i="1" s="1"/>
  <c r="V18" i="1"/>
  <c r="Y18" i="1" s="1"/>
  <c r="V6" i="1"/>
  <c r="Y6" i="1" s="1"/>
  <c r="V13" i="1"/>
  <c r="Y13" i="1" s="1"/>
  <c r="V8" i="1"/>
  <c r="Y8" i="1" s="1"/>
  <c r="V9" i="1"/>
  <c r="Y9" i="1" s="1"/>
  <c r="V21" i="1"/>
  <c r="Y21" i="1" s="1"/>
  <c r="V16" i="1"/>
  <c r="Y16" i="1" s="1"/>
  <c r="V15" i="1"/>
  <c r="Y15" i="1" s="1"/>
  <c r="V10" i="1"/>
  <c r="Y10" i="1" s="1"/>
  <c r="S13" i="1" l="1"/>
  <c r="X13" i="1"/>
  <c r="S21" i="1"/>
  <c r="X21" i="1"/>
  <c r="S12" i="1"/>
  <c r="X12" i="1"/>
  <c r="S14" i="1"/>
  <c r="X14" i="1"/>
  <c r="S17" i="1"/>
  <c r="X17" i="1"/>
  <c r="AA17" i="1" s="1"/>
  <c r="AB17" i="1" s="1"/>
  <c r="S5" i="1"/>
  <c r="X5" i="1"/>
  <c r="AA5" i="1" s="1"/>
  <c r="AB5" i="1" s="1"/>
  <c r="S22" i="1"/>
  <c r="X22" i="1"/>
  <c r="AA22" i="1" s="1"/>
  <c r="AB22" i="1" s="1"/>
  <c r="S9" i="1"/>
  <c r="X9" i="1"/>
  <c r="AA9" i="1" s="1"/>
  <c r="AB9" i="1" s="1"/>
  <c r="S24" i="1"/>
  <c r="X24" i="1"/>
  <c r="S8" i="1"/>
  <c r="X8" i="1"/>
  <c r="X6" i="1"/>
  <c r="S18" i="1"/>
  <c r="X18" i="1"/>
  <c r="AA18" i="1" s="1"/>
  <c r="AB18" i="1" s="1"/>
  <c r="S19" i="1"/>
  <c r="X19" i="1"/>
  <c r="AA19" i="1" s="1"/>
  <c r="AB19" i="1" s="1"/>
  <c r="S23" i="1"/>
  <c r="X23" i="1"/>
  <c r="S10" i="1"/>
  <c r="X10" i="1"/>
  <c r="S20" i="1"/>
  <c r="X20" i="1"/>
  <c r="AA20" i="1" s="1"/>
  <c r="AB20" i="1" s="1"/>
  <c r="S15" i="1"/>
  <c r="X15" i="1"/>
  <c r="AA15" i="1" s="1"/>
  <c r="AB15" i="1" s="1"/>
  <c r="S7" i="1"/>
  <c r="X7" i="1"/>
  <c r="S16" i="1"/>
  <c r="X16" i="1"/>
  <c r="AA16" i="1" s="1"/>
  <c r="AB16" i="1" s="1"/>
  <c r="S11" i="1"/>
  <c r="X11" i="1"/>
  <c r="AA11" i="1" s="1"/>
  <c r="AB11" i="1" s="1"/>
  <c r="S6" i="1"/>
  <c r="AD14" i="1"/>
  <c r="AD16" i="1"/>
  <c r="AD15" i="1"/>
  <c r="V26" i="1"/>
  <c r="AA6" i="1" l="1"/>
  <c r="AB6" i="1" s="1"/>
  <c r="AA13" i="1"/>
  <c r="AB13" i="1" s="1"/>
  <c r="AA7" i="1"/>
  <c r="AB7" i="1" s="1"/>
  <c r="AA12" i="1"/>
  <c r="AB12" i="1" s="1"/>
  <c r="AA14" i="1"/>
  <c r="AB14" i="1" s="1"/>
  <c r="AA23" i="1"/>
  <c r="AB23" i="1" s="1"/>
  <c r="AA8" i="1"/>
  <c r="AB8" i="1" s="1"/>
  <c r="AA21" i="1"/>
  <c r="AB21" i="1" s="1"/>
  <c r="AA10" i="1"/>
  <c r="AB10" i="1" s="1"/>
  <c r="AA24" i="1"/>
  <c r="AB24" i="1" s="1"/>
  <c r="AB29" i="1"/>
  <c r="AB26" i="1"/>
</calcChain>
</file>

<file path=xl/sharedStrings.xml><?xml version="1.0" encoding="utf-8"?>
<sst xmlns="http://schemas.openxmlformats.org/spreadsheetml/2006/main" count="127" uniqueCount="109">
  <si>
    <t>Total Lamp 
Wattage on 
Wire Run</t>
  </si>
  <si>
    <t>Voltage 
Drop</t>
  </si>
  <si>
    <t>Voltage Drop Calculation</t>
  </si>
  <si>
    <t>Wattage</t>
  </si>
  <si>
    <t>=</t>
  </si>
  <si>
    <t>Wiring Details</t>
  </si>
  <si>
    <t>Tap Suggestion</t>
  </si>
  <si>
    <t>Run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</si>
  <si>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</si>
  <si>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</si>
  <si>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</si>
  <si>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</si>
  <si>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</si>
  <si>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</si>
  <si>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</si>
  <si>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</si>
  <si>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</si>
  <si>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</si>
  <si>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</si>
  <si>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</si>
  <si>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</si>
  <si>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</si>
  <si>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</si>
  <si>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</si>
  <si>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</si>
  <si>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</si>
  <si>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</si>
  <si>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U</t>
  </si>
  <si>
    <t>Amp Load on 
Wire Run</t>
  </si>
  <si>
    <t>wire sizes</t>
  </si>
  <si>
    <t>drop factor</t>
  </si>
  <si>
    <t>req V</t>
  </si>
  <si>
    <t>↓</t>
  </si>
  <si>
    <t>total wattage/.8 (safety factor)</t>
  </si>
  <si>
    <t>Wire 
Gauge</t>
  </si>
  <si>
    <t>Voltage Tap to Use</t>
  </si>
  <si>
    <t xml:space="preserve">*Max. 150W &amp; 12.5A per run </t>
  </si>
  <si>
    <t xml:space="preserve">*Max. 300W &amp; 25A per run </t>
  </si>
  <si>
    <t>Length (ft) 
of Wire</t>
  </si>
  <si>
    <t>Code</t>
  </si>
  <si>
    <t>Taps</t>
  </si>
  <si>
    <t>Breakers</t>
  </si>
  <si>
    <t>150W</t>
  </si>
  <si>
    <t>One 12.5A</t>
  </si>
  <si>
    <t>300W</t>
  </si>
  <si>
    <t>One 25A</t>
  </si>
  <si>
    <t>600W</t>
  </si>
  <si>
    <t>Two 25A</t>
  </si>
  <si>
    <t>Model</t>
  </si>
  <si>
    <t>Watts</t>
  </si>
  <si>
    <t>(Note: 20% capacity cushion is included in all calculations)</t>
  </si>
  <si>
    <t>12-13-14-15V</t>
  </si>
  <si>
    <t>Spec Sheet</t>
  </si>
  <si>
    <t>Link</t>
  </si>
  <si>
    <t>Small Box Pro Stainless 150</t>
  </si>
  <si>
    <t>Small Box Pro Stainless 300</t>
  </si>
  <si>
    <t>Small Box Pro Stainless 600</t>
  </si>
  <si>
    <t>Dauer 490518 300W 12-15V (1 common)</t>
  </si>
  <si>
    <t>Dauer 490517 150W 12-15V (1 common)</t>
  </si>
  <si>
    <t>Dauer 490543 600W 12-22V (2 commons)</t>
  </si>
  <si>
    <t>tap 150W and 300W</t>
  </si>
  <si>
    <t>tap 600W</t>
  </si>
  <si>
    <t>12-14-16-18-20-22V</t>
  </si>
  <si>
    <t>V for 600W</t>
  </si>
  <si>
    <t xml:space="preserve">Total Watts on Run </t>
  </si>
  <si>
    <t>12V - 13V - 14V - 15V</t>
  </si>
  <si>
    <t>12V - 14V - 16V - 18V - 20V - 22V</t>
  </si>
  <si>
    <t>Rounded</t>
  </si>
  <si>
    <t>Hidden Voltage Tap to Use for calc</t>
  </si>
  <si>
    <t>Hidden wattage for calc</t>
  </si>
  <si>
    <t>Alert</t>
  </si>
  <si>
    <t xml:space="preserve"> Tap Voltage Needed for Run</t>
  </si>
  <si>
    <t>Drop factor</t>
  </si>
  <si>
    <t>Error #</t>
  </si>
  <si>
    <t>Wattage if #10 wire was used</t>
  </si>
  <si>
    <t>Tap  Voltage if #10 wire was used</t>
  </si>
  <si>
    <t>Err 1 low voltage</t>
  </si>
  <si>
    <t>#10 or #8 wire is recommended, or divide run.</t>
  </si>
  <si>
    <t>Err 3 high wattage</t>
  </si>
  <si>
    <t>Err 5 use #10 watts</t>
  </si>
  <si>
    <t>#10 or #8 wire might allow smaller transformer.</t>
  </si>
  <si>
    <t>Err sum</t>
  </si>
  <si>
    <t>Err 10 use #10 volts</t>
  </si>
  <si>
    <t>1 + 3</t>
  </si>
  <si>
    <t>1+5</t>
  </si>
  <si>
    <t>1+3+5</t>
  </si>
  <si>
    <t>1+10</t>
  </si>
  <si>
    <t>3+10</t>
  </si>
  <si>
    <t>1+3+10</t>
  </si>
  <si>
    <t>5+10</t>
  </si>
  <si>
    <t>1+5+10</t>
  </si>
  <si>
    <t>3+5+10</t>
  </si>
  <si>
    <t>1+3+5+10</t>
  </si>
  <si>
    <t>Voltage at fixtures is low. Divide this run.</t>
  </si>
  <si>
    <t>High wattage on run. Divide this run.</t>
  </si>
  <si>
    <t>Distribute this run.</t>
  </si>
  <si>
    <t>Delivered voltage is low. Try heavier wire.</t>
  </si>
  <si>
    <t>Adjusting if net voltage &gt;13</t>
  </si>
  <si>
    <t>Use Multiple Transformers</t>
  </si>
  <si>
    <t>Product number</t>
  </si>
  <si>
    <t>Which Dauer Transformer?</t>
  </si>
  <si>
    <t>Common Tap to Use</t>
  </si>
  <si>
    <t>3+5</t>
  </si>
  <si>
    <t>Net Voltage at Farthest Fixture</t>
  </si>
  <si>
    <t>Actual Total Wattage =</t>
  </si>
  <si>
    <r>
      <t xml:space="preserve">Min. Dist. (ft) to 1st Fixture </t>
    </r>
    <r>
      <rPr>
        <i/>
        <sz val="10"/>
        <rFont val="Arial"/>
        <family val="2"/>
      </rPr>
      <t>(if daisy chain)</t>
    </r>
  </si>
  <si>
    <t>Total Length (ft) of #18 Lead Wire on Fixtures</t>
  </si>
  <si>
    <t>SSP Multitap Transformer Recommended:</t>
  </si>
  <si>
    <t>ACCENT PRO TRANSFORMERS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</si>
</sst>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000"/>
    <numFmt numFmtId="167" formatCode="0.000000"/>
  </numFmts>
  <fonts count="23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u/>
      <sz val="10"/>
      <color theme="10"/>
      <name val="Arial"/>
      <family val="2"/>
    </font>
    <font>
      <b/>
      <u/>
      <sz val="11"/>
      <color theme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u/>
      <sz val="10"/>
      <color theme="10"/>
      <name val="Arial"/>
      <family val="2"/>
    </font>
    <font>
      <sz val="10"/>
      <color theme="0" tint="-0.499984740745262"/>
      <name val="Arial"/>
      <family val="2"/>
    </font>
    <font>
      <b/>
      <i/>
      <sz val="10"/>
      <color rgb="FFFF0000"/>
      <name val="Arial"/>
      <family val="2"/>
    </font>
    <font>
      <i/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14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8" fillId="0" borderId="0" xfId="1" applyFont="1" applyAlignment="1" applyProtection="1">
      <alignment horizontal="right"/>
    </xf>
    <xf numFmtId="0" fontId="9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49" fontId="11" fillId="5" borderId="0" xfId="0" applyNumberFormat="1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/>
    </xf>
    <xf numFmtId="0" fontId="5" fillId="5" borderId="0" xfId="0" applyFont="1" applyFill="1"/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49" fontId="12" fillId="0" borderId="0" xfId="0" applyNumberFormat="1" applyFont="1" applyAlignment="1">
      <alignment horizontal="center" vertical="top" wrapText="1"/>
    </xf>
    <xf numFmtId="49" fontId="10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5" fillId="0" borderId="0" xfId="0" applyFont="1"/>
    <xf numFmtId="0" fontId="15" fillId="0" borderId="0" xfId="0" applyFont="1" applyAlignment="1">
      <alignment horizontal="center" vertical="center" wrapText="1"/>
    </xf>
    <xf numFmtId="165" fontId="0" fillId="2" borderId="1" xfId="0" applyNumberFormat="1" applyFill="1" applyBorder="1" applyAlignment="1" applyProtection="1">
      <alignment horizontal="center"/>
      <protection locked="0"/>
    </xf>
    <xf numFmtId="1" fontId="3" fillId="6" borderId="1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2" fontId="5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9" fillId="0" borderId="0" xfId="0" applyFont="1" applyProtection="1"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17" fillId="5" borderId="0" xfId="0" applyFont="1" applyFill="1" applyAlignment="1">
      <alignment horizontal="center" vertical="center" wrapText="1"/>
    </xf>
    <xf numFmtId="49" fontId="17" fillId="5" borderId="0" xfId="0" applyNumberFormat="1" applyFont="1" applyFill="1" applyAlignment="1">
      <alignment horizontal="center" vertical="center" wrapText="1"/>
    </xf>
    <xf numFmtId="49" fontId="18" fillId="5" borderId="0" xfId="0" applyNumberFormat="1" applyFont="1" applyFill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vertical="center" wrapText="1"/>
    </xf>
    <xf numFmtId="49" fontId="12" fillId="5" borderId="0" xfId="0" applyNumberFormat="1" applyFont="1" applyFill="1" applyAlignment="1">
      <alignment horizontal="center" vertical="center" wrapText="1"/>
    </xf>
    <xf numFmtId="49" fontId="13" fillId="5" borderId="0" xfId="1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wrapText="1"/>
      <protection hidden="1"/>
    </xf>
    <xf numFmtId="1" fontId="0" fillId="0" borderId="0" xfId="0" applyNumberFormat="1" applyAlignment="1" applyProtection="1">
      <alignment horizontal="center"/>
      <protection hidden="1"/>
    </xf>
    <xf numFmtId="166" fontId="3" fillId="0" borderId="0" xfId="0" applyNumberFormat="1" applyFont="1" applyAlignment="1" applyProtection="1">
      <alignment horizontal="center"/>
      <protection hidden="1"/>
    </xf>
    <xf numFmtId="0" fontId="5" fillId="2" borderId="1" xfId="0" quotePrefix="1" applyFont="1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65" fontId="5" fillId="6" borderId="1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5" fillId="0" borderId="0" xfId="0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1" fontId="5" fillId="0" borderId="0" xfId="0" applyNumberFormat="1" applyFont="1" applyAlignment="1">
      <alignment horizontal="center"/>
    </xf>
    <xf numFmtId="0" fontId="19" fillId="0" borderId="0" xfId="0" applyFont="1"/>
    <xf numFmtId="0" fontId="0" fillId="0" borderId="7" xfId="0" applyBorder="1"/>
    <xf numFmtId="0" fontId="20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8" xfId="0" applyBorder="1"/>
    <xf numFmtId="0" fontId="2" fillId="0" borderId="0" xfId="0" applyFont="1"/>
    <xf numFmtId="167" fontId="0" fillId="0" borderId="1" xfId="0" applyNumberFormat="1" applyBorder="1" applyAlignment="1">
      <alignment horizontal="center"/>
    </xf>
    <xf numFmtId="0" fontId="0" fillId="0" borderId="9" xfId="0" applyBorder="1"/>
    <xf numFmtId="0" fontId="6" fillId="4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5" borderId="0" xfId="0" applyFill="1"/>
    <xf numFmtId="49" fontId="7" fillId="5" borderId="0" xfId="1" applyNumberForma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/>
    <xf numFmtId="49" fontId="11" fillId="5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12" fillId="5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1" fillId="0" borderId="2" xfId="1" applyFont="1" applyBorder="1" applyAlignment="1" applyProtection="1">
      <alignment horizontal="center"/>
    </xf>
    <xf numFmtId="0" fontId="22" fillId="0" borderId="3" xfId="1" applyFont="1" applyBorder="1" applyAlignment="1" applyProtection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/>
  </cellXfs>
  <cellStyles count="2">
    <cellStyle name="Hyperlink" xfId="1" builtinId="8"/>
    <cellStyle name="Normal" xfId="0" builtinId="0"/>
  </cellStyles>
  <dxfs count="47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lor rgb="FF9C0006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  <dxf>
      <font>
        <color theme="1"/>
      </font>
    </dxf>
  </dxfs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24</xdr:row>
      <xdr:rowOff>101600</xdr:rowOff>
    </xdr:from>
    <xdr:to>
      <xdr:col>5</xdr:col>
      <xdr:colOff>172720</xdr:colOff>
      <xdr:row>42</xdr:row>
      <xdr:rowOff>81280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09B4F1-2E73-E752-E044-7C00C06E4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" y="5486400"/>
          <a:ext cx="2265680" cy="2326640"/>
        </a:xfrm>
        <a:prstGeom prst="rect">
          <a:avLst/>
        </a:prstGeom>
      </xdr:spPr>
    </xdr:pic>
    <xdr:clientData/>
  </xdr:twoCellAnchor>
  <xdr:twoCellAnchor editAs="oneCell">
    <xdr:from>
      <xdr:col>8</xdr:col>
      <xdr:colOff>30480</xdr:colOff>
      <xdr:row>0</xdr:row>
      <xdr:rowOff>96894</xdr:rowOff>
    </xdr:from>
    <xdr:to>
      <xdr:col>20</xdr:col>
      <xdr:colOff>121920</xdr:colOff>
      <xdr:row>0</xdr:row>
      <xdr:rowOff>798711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DE7EACB-D03F-1735-D42A-3F57D457F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49520" y="96894"/>
          <a:ext cx="3901440" cy="701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centprolighting.com/product/600w-transformer/" TargetMode="External"/><Relationship Id="rId2" Type="http://schemas.openxmlformats.org/officeDocument/2006/relationships/hyperlink" Target="https://accentprolighting.com/product/300w-transformer/" TargetMode="External"/><Relationship Id="rId1" Type="http://schemas.openxmlformats.org/officeDocument/2006/relationships/hyperlink" Target="https://accentprolighting.com/product/150w-transformer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2"/>
  <sheetViews>
    <sheetView showGridLines="0" showRowColHeaders="0" tabSelected="1" showRuler="0" showWhiteSpace="0" zoomScale="125" zoomScaleNormal="125" workbookViewId="0">
      <selection activeCell="R36" sqref="R36:S36"/>
    </sheetView>
  </sheetViews>
  <sheetFormatPr baseColWidth="10" defaultColWidth="8.83203125" defaultRowHeight="13" x14ac:dyDescent="0.15"/>
  <cols>
    <col min="1" max="1" width="6.1640625" bestFit="1" customWidth="1"/>
    <col min="2" max="2" width="10.83203125" customWidth="1"/>
    <col min="3" max="3" width="11.5" hidden="1" customWidth="1"/>
    <col min="4" max="4" width="10.83203125" customWidth="1"/>
    <col min="5" max="5" width="2.5" customWidth="1"/>
    <col min="6" max="9" width="11.83203125" customWidth="1"/>
    <col min="10" max="10" width="2.5" customWidth="1"/>
    <col min="11" max="11" width="11.83203125" customWidth="1"/>
    <col min="12" max="17" width="11.83203125" hidden="1" customWidth="1"/>
    <col min="18" max="19" width="11.83203125" customWidth="1"/>
    <col min="20" max="20" width="11.83203125" hidden="1" customWidth="1"/>
    <col min="21" max="22" width="11.83203125" customWidth="1"/>
    <col min="23" max="23" width="4.83203125" hidden="1" customWidth="1"/>
    <col min="24" max="25" width="5" hidden="1" customWidth="1"/>
    <col min="26" max="27" width="4.6640625" hidden="1" customWidth="1"/>
    <col min="28" max="28" width="38.83203125" customWidth="1"/>
    <col min="29" max="29" width="5.33203125" hidden="1" customWidth="1"/>
    <col min="30" max="30" width="4.83203125" hidden="1" customWidth="1"/>
    <col min="31" max="31" width="9.1640625" hidden="1" customWidth="1"/>
    <col min="32" max="32" width="36.1640625" hidden="1" customWidth="1"/>
    <col min="33" max="35" width="9.1640625" hidden="1" customWidth="1"/>
    <col min="36" max="36" width="8.83203125" hidden="1" customWidth="1"/>
    <col min="37" max="37" width="8.83203125" customWidth="1"/>
    <col min="38" max="38" width="15.5" customWidth="1"/>
    <col min="39" max="39" width="12" customWidth="1"/>
    <col min="40" max="45" width="8.83203125" customWidth="1"/>
  </cols>
  <sheetData>
    <row r="1" spans="1:44" ht="72" customHeight="1" thickBot="1" x14ac:dyDescent="0.2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4"/>
      <c r="X1" s="84"/>
      <c r="Y1" s="84"/>
      <c r="Z1" s="84"/>
      <c r="AA1" s="84"/>
      <c r="AB1" s="84"/>
      <c r="AC1" s="38"/>
      <c r="AD1" s="37"/>
      <c r="AE1" s="37" t="s">
        <v>29</v>
      </c>
      <c r="AF1" s="37" t="s">
        <v>30</v>
      </c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</row>
    <row r="2" spans="1:44" ht="15" thickTop="1" x14ac:dyDescent="0.2">
      <c r="A2" s="74"/>
      <c r="B2" s="78" t="s">
        <v>32</v>
      </c>
      <c r="C2" s="77"/>
      <c r="D2" s="79" t="s">
        <v>32</v>
      </c>
      <c r="F2" s="74"/>
      <c r="G2" s="78" t="s">
        <v>32</v>
      </c>
      <c r="H2" s="78" t="s">
        <v>32</v>
      </c>
      <c r="I2" s="70"/>
      <c r="K2" s="74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AB2" s="70"/>
      <c r="AC2" s="37"/>
      <c r="AD2" s="37"/>
      <c r="AE2" s="37"/>
      <c r="AF2" s="37"/>
      <c r="AG2" s="37"/>
      <c r="AI2" s="37"/>
      <c r="AJ2" s="37"/>
      <c r="AK2" s="37"/>
      <c r="AL2" s="37"/>
      <c r="AM2" s="37"/>
      <c r="AN2" s="37"/>
      <c r="AO2" s="37"/>
      <c r="AP2" s="37"/>
      <c r="AQ2" s="37"/>
      <c r="AR2" s="37"/>
    </row>
    <row r="3" spans="1:44" ht="14" x14ac:dyDescent="0.15">
      <c r="A3" s="88" t="s">
        <v>5</v>
      </c>
      <c r="B3" s="88"/>
      <c r="C3" s="88"/>
      <c r="D3" s="88"/>
      <c r="F3" s="88" t="s">
        <v>2</v>
      </c>
      <c r="G3" s="88"/>
      <c r="H3" s="88"/>
      <c r="I3" s="88"/>
      <c r="K3" s="93" t="s">
        <v>6</v>
      </c>
      <c r="L3" s="94"/>
      <c r="M3" s="94"/>
      <c r="N3" s="94"/>
      <c r="O3" s="94"/>
      <c r="P3" s="94"/>
      <c r="Q3" s="94"/>
      <c r="R3" s="94"/>
      <c r="S3" s="95"/>
      <c r="T3" s="96"/>
      <c r="U3" s="97"/>
      <c r="V3" s="7" t="s">
        <v>3</v>
      </c>
      <c r="W3" s="7"/>
      <c r="X3" s="7"/>
      <c r="Y3" s="7"/>
      <c r="Z3" s="7"/>
      <c r="AA3" s="7"/>
      <c r="AB3" s="7" t="s">
        <v>70</v>
      </c>
      <c r="AC3" s="39"/>
      <c r="AD3" s="37"/>
      <c r="AE3">
        <v>0</v>
      </c>
      <c r="AF3">
        <v>0</v>
      </c>
      <c r="AG3" s="37"/>
      <c r="AI3" s="37"/>
      <c r="AJ3" s="37"/>
      <c r="AK3" s="37"/>
      <c r="AL3" s="37"/>
      <c r="AM3" s="37"/>
      <c r="AN3" s="37"/>
      <c r="AO3" s="37"/>
      <c r="AP3" s="37"/>
      <c r="AQ3" s="37"/>
      <c r="AR3" s="37"/>
    </row>
    <row r="4" spans="1:44" ht="66" customHeight="1" x14ac:dyDescent="0.15">
      <c r="A4" s="5" t="s">
        <v>7</v>
      </c>
      <c r="B4" s="6" t="s">
        <v>34</v>
      </c>
      <c r="C4" s="55" t="s">
        <v>72</v>
      </c>
      <c r="D4" s="6" t="s">
        <v>0</v>
      </c>
      <c r="E4" s="2"/>
      <c r="F4" s="6" t="s">
        <v>28</v>
      </c>
      <c r="G4" s="6" t="s">
        <v>38</v>
      </c>
      <c r="H4" s="6" t="s">
        <v>106</v>
      </c>
      <c r="I4" s="6" t="s">
        <v>1</v>
      </c>
      <c r="J4" s="3"/>
      <c r="K4" s="33" t="s">
        <v>71</v>
      </c>
      <c r="L4" s="34" t="s">
        <v>67</v>
      </c>
      <c r="M4" s="34" t="s">
        <v>68</v>
      </c>
      <c r="N4" s="34" t="s">
        <v>69</v>
      </c>
      <c r="O4" s="34" t="s">
        <v>75</v>
      </c>
      <c r="P4" s="34" t="s">
        <v>74</v>
      </c>
      <c r="Q4" s="34" t="s">
        <v>97</v>
      </c>
      <c r="R4" s="33" t="s">
        <v>35</v>
      </c>
      <c r="S4" s="60" t="s">
        <v>101</v>
      </c>
      <c r="T4" s="60" t="s">
        <v>103</v>
      </c>
      <c r="U4" s="73" t="s">
        <v>105</v>
      </c>
      <c r="V4" s="6" t="s">
        <v>64</v>
      </c>
      <c r="W4" s="63" t="s">
        <v>76</v>
      </c>
      <c r="X4" s="63" t="s">
        <v>78</v>
      </c>
      <c r="Y4" s="63" t="s">
        <v>79</v>
      </c>
      <c r="Z4" s="63" t="s">
        <v>82</v>
      </c>
      <c r="AA4" s="63" t="s">
        <v>81</v>
      </c>
      <c r="AB4" s="30"/>
      <c r="AC4" s="40"/>
      <c r="AD4" s="37"/>
      <c r="AE4" s="37">
        <v>8</v>
      </c>
      <c r="AF4" s="37">
        <v>6.2799999999999998E-4</v>
      </c>
      <c r="AG4" s="37"/>
      <c r="AI4" s="37"/>
      <c r="AJ4" s="56"/>
      <c r="AK4" s="41"/>
      <c r="AL4" s="41"/>
      <c r="AM4" s="41"/>
      <c r="AN4" s="41"/>
      <c r="AO4" s="41"/>
      <c r="AP4" s="37"/>
      <c r="AQ4" s="37"/>
      <c r="AR4" s="37"/>
    </row>
    <row r="5" spans="1:44" x14ac:dyDescent="0.15">
      <c r="A5" s="12" t="s">
        <v>8</v>
      </c>
      <c r="B5" s="16"/>
      <c r="C5" s="76">
        <f t="shared" ref="C5:C24" si="0">LOOKUP(B5,DROPARRAY)</f>
        <v>0</v>
      </c>
      <c r="D5" s="11"/>
      <c r="E5" s="1"/>
      <c r="F5" s="14">
        <f t="shared" ref="F5:F24" si="1">D5/12</f>
        <v>0</v>
      </c>
      <c r="G5" s="11"/>
      <c r="H5" s="31"/>
      <c r="I5" s="14">
        <f t="shared" ref="I5:I24" si="2">F5*((G5*2*C5)+(H5*2*$AF$9))</f>
        <v>0</v>
      </c>
      <c r="J5" s="1"/>
      <c r="K5" s="14">
        <f>IF(I5=0,0,I5+12)</f>
        <v>0</v>
      </c>
      <c r="L5" s="8">
        <f>ROUND(K5,0)</f>
        <v>0</v>
      </c>
      <c r="M5" s="61">
        <f t="shared" ref="M5:M24" si="3">IF(L5&lt;16,LOOKUP(L5,TAP150300ARRAY),LOOKUP(L5,TAP600ARRAY))</f>
        <v>0</v>
      </c>
      <c r="N5" s="61">
        <f t="shared" ref="N5:N24" si="4">F5*M5</f>
        <v>0</v>
      </c>
      <c r="O5" s="61">
        <f t="shared" ref="O5:O24" si="5">F5*((G5*2*$AF$5)+(H5*2*$AF$9))+12</f>
        <v>12</v>
      </c>
      <c r="P5" s="61">
        <f t="shared" ref="P5:P24" si="6">F5*O5</f>
        <v>0</v>
      </c>
      <c r="Q5" s="61">
        <f t="shared" ref="Q5:Q24" si="7">IF((M5-I5)&gt;13,M5-2,M5)</f>
        <v>0</v>
      </c>
      <c r="R5" s="32">
        <f t="shared" ref="R5:R24" si="8">IF(OR($V$30=3,L5&gt;15),LOOKUP(Q5,TAP600ARRAY),Q5)</f>
        <v>0</v>
      </c>
      <c r="S5" s="32">
        <f>IF(V5=0,0,"COM 1")</f>
        <v>0</v>
      </c>
      <c r="T5" s="62">
        <f t="shared" ref="T5:T24" si="9">ROUND((R5-I5),1)</f>
        <v>0</v>
      </c>
      <c r="U5" s="80">
        <f>IF(R5&gt;0,(IF(R5&gt;15,(G5*(R5-15)/I5),0.01)),0)</f>
        <v>0</v>
      </c>
      <c r="V5" s="13">
        <f t="shared" ref="V5:V24" si="10">F5*R5</f>
        <v>0</v>
      </c>
      <c r="W5" s="68">
        <f>IF(AND(T5&lt;11,T5&lt;&gt;0),1,0)</f>
        <v>0</v>
      </c>
      <c r="X5" s="68">
        <f>IF(AND($V$28=3,V5&gt;300),3,0)</f>
        <v>0</v>
      </c>
      <c r="Y5" s="68">
        <f>IF(AND($V$28=3,V5&gt;300,P5&lt;300),5,0)</f>
        <v>0</v>
      </c>
      <c r="Z5" s="68">
        <f>IF(AND($V$28=3,R5&gt;15,MAX($O$5:$O$24)&lt;15.1),10,0)</f>
        <v>0</v>
      </c>
      <c r="AA5" s="68">
        <f>SUM(W5:Z5)</f>
        <v>0</v>
      </c>
      <c r="AB5" s="19">
        <f t="shared" ref="AB5:AB24" si="11">LOOKUP(AA5,ERRORARRAY)</f>
        <v>0</v>
      </c>
      <c r="AC5" s="42">
        <v>5</v>
      </c>
      <c r="AD5" s="37"/>
      <c r="AE5" s="37">
        <v>10</v>
      </c>
      <c r="AF5" s="37">
        <v>1.08E-3</v>
      </c>
      <c r="AG5" s="37"/>
      <c r="AJ5" s="57"/>
      <c r="AK5" s="58"/>
      <c r="AL5" s="46"/>
      <c r="AM5" s="37"/>
      <c r="AN5" s="37"/>
      <c r="AO5" s="37"/>
      <c r="AP5" s="37"/>
      <c r="AQ5" s="37"/>
      <c r="AR5" s="37"/>
    </row>
    <row r="6" spans="1:44" x14ac:dyDescent="0.15">
      <c r="A6" s="12" t="s">
        <v>9</v>
      </c>
      <c r="B6" s="11"/>
      <c r="C6" s="76">
        <f t="shared" si="0"/>
        <v>0</v>
      </c>
      <c r="D6" s="17"/>
      <c r="E6" s="1"/>
      <c r="F6" s="14">
        <f t="shared" si="1"/>
        <v>0</v>
      </c>
      <c r="G6" s="11"/>
      <c r="H6" s="31"/>
      <c r="I6" s="14">
        <f t="shared" si="2"/>
        <v>0</v>
      </c>
      <c r="J6" s="1"/>
      <c r="K6" s="14">
        <f t="shared" ref="K6:K24" si="12">IF(I6=0,0,I6+12)</f>
        <v>0</v>
      </c>
      <c r="L6" s="8">
        <f>ROUND(K6,0)</f>
        <v>0</v>
      </c>
      <c r="M6" s="61">
        <f t="shared" si="3"/>
        <v>0</v>
      </c>
      <c r="N6" s="61">
        <f t="shared" si="4"/>
        <v>0</v>
      </c>
      <c r="O6" s="61">
        <f t="shared" si="5"/>
        <v>12</v>
      </c>
      <c r="P6" s="61">
        <f t="shared" si="6"/>
        <v>0</v>
      </c>
      <c r="Q6" s="61">
        <f t="shared" si="7"/>
        <v>0</v>
      </c>
      <c r="R6" s="32">
        <f t="shared" si="8"/>
        <v>0</v>
      </c>
      <c r="S6" s="32">
        <f>IF(V6=0,0,(IF(SUM($V$5:V6)&gt;240,"COM 2","COM 1")))</f>
        <v>0</v>
      </c>
      <c r="T6" s="62">
        <f t="shared" si="9"/>
        <v>0</v>
      </c>
      <c r="U6" s="80">
        <f t="shared" ref="U6:U24" si="13">IF(R6&gt;0,(IF(R6&gt;15,(G6*(R6-15)/I6),0.01)),0)</f>
        <v>0</v>
      </c>
      <c r="V6" s="13">
        <f t="shared" si="10"/>
        <v>0</v>
      </c>
      <c r="W6" s="68">
        <f t="shared" ref="W6:W24" si="14">IF(AND(T6&lt;11,T6&lt;&gt;0),1,0)</f>
        <v>0</v>
      </c>
      <c r="X6" s="68">
        <f t="shared" ref="X6:X24" si="15">IF(AND($V$28=3,V6&gt;300),3,0)</f>
        <v>0</v>
      </c>
      <c r="Y6" s="68">
        <f t="shared" ref="Y6:Y24" si="16">IF(AND($V$28=3,V6&gt;300,P6&lt;300),5,0)</f>
        <v>0</v>
      </c>
      <c r="Z6" s="68">
        <f t="shared" ref="Z6:Z24" si="17">IF(AND($V$28=3,R6&gt;15,MAX($O$5:$O$24)&lt;15.1),10,0)</f>
        <v>0</v>
      </c>
      <c r="AA6" s="68">
        <f t="shared" ref="AA6:AA24" si="18">SUM(W6:Z6)</f>
        <v>0</v>
      </c>
      <c r="AB6" s="19">
        <f t="shared" si="11"/>
        <v>0</v>
      </c>
      <c r="AC6" s="42">
        <v>6</v>
      </c>
      <c r="AD6" s="37"/>
      <c r="AE6" s="37">
        <v>12</v>
      </c>
      <c r="AF6" s="37">
        <v>1.6199999999999999E-3</v>
      </c>
      <c r="AG6" s="37"/>
      <c r="AJ6" s="57"/>
      <c r="AK6" s="58"/>
      <c r="AL6" s="46"/>
      <c r="AM6" s="37"/>
      <c r="AN6" s="37"/>
      <c r="AO6" s="37"/>
      <c r="AP6" s="37"/>
      <c r="AQ6" s="37"/>
      <c r="AR6" s="37"/>
    </row>
    <row r="7" spans="1:44" x14ac:dyDescent="0.15">
      <c r="A7" s="12" t="s">
        <v>10</v>
      </c>
      <c r="B7" s="11"/>
      <c r="C7" s="76">
        <f t="shared" si="0"/>
        <v>0</v>
      </c>
      <c r="D7" s="17"/>
      <c r="E7" s="1"/>
      <c r="F7" s="14">
        <f>D7/12</f>
        <v>0</v>
      </c>
      <c r="G7" s="11"/>
      <c r="H7" s="31"/>
      <c r="I7" s="14">
        <f t="shared" si="2"/>
        <v>0</v>
      </c>
      <c r="J7" s="1"/>
      <c r="K7" s="14">
        <f t="shared" si="12"/>
        <v>0</v>
      </c>
      <c r="L7" s="8">
        <f>ROUND(K7,0)</f>
        <v>0</v>
      </c>
      <c r="M7" s="61">
        <f t="shared" si="3"/>
        <v>0</v>
      </c>
      <c r="N7" s="61">
        <f t="shared" si="4"/>
        <v>0</v>
      </c>
      <c r="O7" s="61">
        <f t="shared" si="5"/>
        <v>12</v>
      </c>
      <c r="P7" s="61">
        <f t="shared" si="6"/>
        <v>0</v>
      </c>
      <c r="Q7" s="61">
        <f t="shared" si="7"/>
        <v>0</v>
      </c>
      <c r="R7" s="32">
        <f t="shared" si="8"/>
        <v>0</v>
      </c>
      <c r="S7" s="32">
        <f>IF(V7=0,0,(IF(SUM($V$5:V7)&gt;240,"COM 2","COM 1")))</f>
        <v>0</v>
      </c>
      <c r="T7" s="62">
        <f t="shared" si="9"/>
        <v>0</v>
      </c>
      <c r="U7" s="80">
        <f t="shared" si="13"/>
        <v>0</v>
      </c>
      <c r="V7" s="13">
        <f t="shared" si="10"/>
        <v>0</v>
      </c>
      <c r="W7" s="68">
        <f t="shared" si="14"/>
        <v>0</v>
      </c>
      <c r="X7" s="68">
        <f t="shared" si="15"/>
        <v>0</v>
      </c>
      <c r="Y7" s="68">
        <f t="shared" si="16"/>
        <v>0</v>
      </c>
      <c r="Z7" s="68">
        <f t="shared" si="17"/>
        <v>0</v>
      </c>
      <c r="AA7" s="68">
        <f t="shared" si="18"/>
        <v>0</v>
      </c>
      <c r="AB7" s="19">
        <f t="shared" si="11"/>
        <v>0</v>
      </c>
      <c r="AC7" s="42">
        <v>7</v>
      </c>
      <c r="AD7" s="37"/>
      <c r="AE7" s="37">
        <v>14</v>
      </c>
      <c r="AF7" s="37">
        <v>2.5249999999999999E-3</v>
      </c>
      <c r="AG7" s="37"/>
      <c r="AJ7" s="57"/>
      <c r="AK7" s="58"/>
      <c r="AL7" s="46"/>
      <c r="AM7" s="37"/>
      <c r="AN7" s="37"/>
      <c r="AO7" s="37"/>
      <c r="AP7" s="37"/>
      <c r="AQ7" s="37"/>
      <c r="AR7" s="37"/>
    </row>
    <row r="8" spans="1:44" x14ac:dyDescent="0.15">
      <c r="A8" s="12" t="s">
        <v>11</v>
      </c>
      <c r="B8" s="11"/>
      <c r="C8" s="76">
        <f t="shared" si="0"/>
        <v>0</v>
      </c>
      <c r="D8" s="11"/>
      <c r="E8" s="1"/>
      <c r="F8" s="14">
        <f>D8/12</f>
        <v>0</v>
      </c>
      <c r="G8" s="11"/>
      <c r="H8" s="31"/>
      <c r="I8" s="14">
        <f t="shared" si="2"/>
        <v>0</v>
      </c>
      <c r="J8" s="1"/>
      <c r="K8" s="14">
        <f t="shared" si="12"/>
        <v>0</v>
      </c>
      <c r="L8" s="8">
        <f>ROUND(K8,0)</f>
        <v>0</v>
      </c>
      <c r="M8" s="61">
        <f t="shared" si="3"/>
        <v>0</v>
      </c>
      <c r="N8" s="61">
        <f t="shared" si="4"/>
        <v>0</v>
      </c>
      <c r="O8" s="61">
        <f t="shared" si="5"/>
        <v>12</v>
      </c>
      <c r="P8" s="61">
        <f t="shared" si="6"/>
        <v>0</v>
      </c>
      <c r="Q8" s="61">
        <f t="shared" si="7"/>
        <v>0</v>
      </c>
      <c r="R8" s="32">
        <f t="shared" si="8"/>
        <v>0</v>
      </c>
      <c r="S8" s="32">
        <f>IF(V8=0,0,(IF(SUM($V$5:V8)&gt;240,"COM 2","COM 1")))</f>
        <v>0</v>
      </c>
      <c r="T8" s="62">
        <f t="shared" si="9"/>
        <v>0</v>
      </c>
      <c r="U8" s="80">
        <f t="shared" si="13"/>
        <v>0</v>
      </c>
      <c r="V8" s="13">
        <f t="shared" si="10"/>
        <v>0</v>
      </c>
      <c r="W8" s="68">
        <f t="shared" si="14"/>
        <v>0</v>
      </c>
      <c r="X8" s="68">
        <f t="shared" si="15"/>
        <v>0</v>
      </c>
      <c r="Y8" s="68">
        <f t="shared" si="16"/>
        <v>0</v>
      </c>
      <c r="Z8" s="68">
        <f t="shared" si="17"/>
        <v>0</v>
      </c>
      <c r="AA8" s="68">
        <f t="shared" si="18"/>
        <v>0</v>
      </c>
      <c r="AB8" s="19">
        <f t="shared" si="11"/>
        <v>0</v>
      </c>
      <c r="AC8" s="42">
        <v>8</v>
      </c>
      <c r="AD8" s="37"/>
      <c r="AE8" s="37">
        <v>16</v>
      </c>
      <c r="AF8" s="37">
        <v>4.0159999999999996E-3</v>
      </c>
      <c r="AG8" s="37"/>
      <c r="AH8" s="37"/>
      <c r="AJ8" s="57"/>
      <c r="AK8" s="58"/>
      <c r="AL8" s="46"/>
      <c r="AM8" s="37"/>
      <c r="AN8" s="37"/>
      <c r="AO8" s="37"/>
      <c r="AP8" s="37"/>
      <c r="AQ8" s="37"/>
      <c r="AR8" s="37"/>
    </row>
    <row r="9" spans="1:44" x14ac:dyDescent="0.15">
      <c r="A9" s="12" t="s">
        <v>12</v>
      </c>
      <c r="B9" s="11"/>
      <c r="C9" s="76">
        <f t="shared" si="0"/>
        <v>0</v>
      </c>
      <c r="D9" s="11"/>
      <c r="E9" s="1"/>
      <c r="F9" s="14">
        <f t="shared" si="1"/>
        <v>0</v>
      </c>
      <c r="G9" s="11"/>
      <c r="H9" s="31"/>
      <c r="I9" s="14">
        <f t="shared" si="2"/>
        <v>0</v>
      </c>
      <c r="J9" s="1"/>
      <c r="K9" s="14">
        <f t="shared" si="12"/>
        <v>0</v>
      </c>
      <c r="L9" s="8">
        <f t="shared" ref="L9:L19" si="19">ROUND(K9,0)</f>
        <v>0</v>
      </c>
      <c r="M9" s="61">
        <f t="shared" si="3"/>
        <v>0</v>
      </c>
      <c r="N9" s="61">
        <f t="shared" si="4"/>
        <v>0</v>
      </c>
      <c r="O9" s="61">
        <f t="shared" si="5"/>
        <v>12</v>
      </c>
      <c r="P9" s="61">
        <f t="shared" si="6"/>
        <v>0</v>
      </c>
      <c r="Q9" s="61">
        <f t="shared" si="7"/>
        <v>0</v>
      </c>
      <c r="R9" s="32">
        <f t="shared" si="8"/>
        <v>0</v>
      </c>
      <c r="S9" s="32">
        <f>IF(V9=0,0,(IF(SUM($V$5:V9)&gt;240,"COM 2","COM 1")))</f>
        <v>0</v>
      </c>
      <c r="T9" s="62">
        <f t="shared" si="9"/>
        <v>0</v>
      </c>
      <c r="U9" s="80">
        <f t="shared" si="13"/>
        <v>0</v>
      </c>
      <c r="V9" s="13">
        <f t="shared" si="10"/>
        <v>0</v>
      </c>
      <c r="W9" s="68">
        <f t="shared" si="14"/>
        <v>0</v>
      </c>
      <c r="X9" s="68">
        <f t="shared" si="15"/>
        <v>0</v>
      </c>
      <c r="Y9" s="68">
        <f t="shared" si="16"/>
        <v>0</v>
      </c>
      <c r="Z9" s="68">
        <f t="shared" si="17"/>
        <v>0</v>
      </c>
      <c r="AA9" s="68">
        <f t="shared" si="18"/>
        <v>0</v>
      </c>
      <c r="AB9" s="19">
        <f t="shared" si="11"/>
        <v>0</v>
      </c>
      <c r="AC9" s="42">
        <v>9</v>
      </c>
      <c r="AD9" s="37"/>
      <c r="AE9" s="37">
        <v>18</v>
      </c>
      <c r="AF9" s="37">
        <v>6.3850000000000001E-3</v>
      </c>
      <c r="AG9" s="37"/>
      <c r="AH9" s="37"/>
      <c r="AJ9" s="57"/>
      <c r="AK9" s="58"/>
      <c r="AL9" s="46"/>
      <c r="AM9" s="37"/>
      <c r="AN9" s="37"/>
      <c r="AO9" s="37"/>
      <c r="AP9" s="37"/>
      <c r="AQ9" s="37"/>
      <c r="AR9" s="37"/>
    </row>
    <row r="10" spans="1:44" x14ac:dyDescent="0.15">
      <c r="A10" s="12" t="s">
        <v>13</v>
      </c>
      <c r="B10" s="11"/>
      <c r="C10" s="76">
        <f t="shared" si="0"/>
        <v>0</v>
      </c>
      <c r="D10" s="11"/>
      <c r="E10" s="1"/>
      <c r="F10" s="14">
        <f t="shared" si="1"/>
        <v>0</v>
      </c>
      <c r="G10" s="11"/>
      <c r="H10" s="31"/>
      <c r="I10" s="14">
        <f t="shared" si="2"/>
        <v>0</v>
      </c>
      <c r="J10" s="1"/>
      <c r="K10" s="14">
        <f t="shared" si="12"/>
        <v>0</v>
      </c>
      <c r="L10" s="8">
        <f t="shared" si="19"/>
        <v>0</v>
      </c>
      <c r="M10" s="61">
        <f t="shared" si="3"/>
        <v>0</v>
      </c>
      <c r="N10" s="61">
        <f t="shared" si="4"/>
        <v>0</v>
      </c>
      <c r="O10" s="61">
        <f t="shared" si="5"/>
        <v>12</v>
      </c>
      <c r="P10" s="61">
        <f t="shared" si="6"/>
        <v>0</v>
      </c>
      <c r="Q10" s="61">
        <f t="shared" si="7"/>
        <v>0</v>
      </c>
      <c r="R10" s="32">
        <f t="shared" si="8"/>
        <v>0</v>
      </c>
      <c r="S10" s="32">
        <f>IF(V10=0,0,(IF(SUM($V$5:V10)&gt;240,"COM 2","COM 1")))</f>
        <v>0</v>
      </c>
      <c r="T10" s="62">
        <f t="shared" si="9"/>
        <v>0</v>
      </c>
      <c r="U10" s="80">
        <f t="shared" si="13"/>
        <v>0</v>
      </c>
      <c r="V10" s="13">
        <f t="shared" si="10"/>
        <v>0</v>
      </c>
      <c r="W10" s="68">
        <f t="shared" si="14"/>
        <v>0</v>
      </c>
      <c r="X10" s="68">
        <f t="shared" si="15"/>
        <v>0</v>
      </c>
      <c r="Y10" s="68">
        <f t="shared" si="16"/>
        <v>0</v>
      </c>
      <c r="Z10" s="68">
        <f t="shared" si="17"/>
        <v>0</v>
      </c>
      <c r="AA10" s="68">
        <f t="shared" si="18"/>
        <v>0</v>
      </c>
      <c r="AB10" s="19">
        <f t="shared" si="11"/>
        <v>0</v>
      </c>
      <c r="AC10" s="42">
        <v>10</v>
      </c>
      <c r="AD10" s="37"/>
      <c r="AE10" s="37">
        <v>0</v>
      </c>
      <c r="AF10" s="43" t="s">
        <v>100</v>
      </c>
      <c r="AG10" s="37"/>
      <c r="AH10" s="43"/>
      <c r="AJ10" s="57"/>
      <c r="AK10" s="58"/>
      <c r="AL10" s="46"/>
      <c r="AM10" s="37"/>
      <c r="AN10" s="37"/>
      <c r="AO10" s="37"/>
      <c r="AP10" s="37"/>
      <c r="AQ10" s="37"/>
      <c r="AR10" s="37"/>
    </row>
    <row r="11" spans="1:44" x14ac:dyDescent="0.15">
      <c r="A11" s="12" t="s">
        <v>14</v>
      </c>
      <c r="B11" s="11"/>
      <c r="C11" s="76">
        <f t="shared" si="0"/>
        <v>0</v>
      </c>
      <c r="D11" s="11"/>
      <c r="E11" s="1"/>
      <c r="F11" s="14">
        <f t="shared" si="1"/>
        <v>0</v>
      </c>
      <c r="G11" s="11"/>
      <c r="H11" s="31"/>
      <c r="I11" s="14">
        <f t="shared" si="2"/>
        <v>0</v>
      </c>
      <c r="J11" s="1"/>
      <c r="K11" s="14">
        <f t="shared" si="12"/>
        <v>0</v>
      </c>
      <c r="L11" s="8">
        <f t="shared" si="19"/>
        <v>0</v>
      </c>
      <c r="M11" s="61">
        <f t="shared" si="3"/>
        <v>0</v>
      </c>
      <c r="N11" s="61">
        <f t="shared" si="4"/>
        <v>0</v>
      </c>
      <c r="O11" s="61">
        <f t="shared" si="5"/>
        <v>12</v>
      </c>
      <c r="P11" s="61">
        <f t="shared" si="6"/>
        <v>0</v>
      </c>
      <c r="Q11" s="61">
        <f t="shared" si="7"/>
        <v>0</v>
      </c>
      <c r="R11" s="32">
        <f t="shared" si="8"/>
        <v>0</v>
      </c>
      <c r="S11" s="32">
        <f>IF(V11=0,0,(IF(SUM($V$5:V11)&gt;240,"COM 2","COM 1")))</f>
        <v>0</v>
      </c>
      <c r="T11" s="62">
        <f t="shared" si="9"/>
        <v>0</v>
      </c>
      <c r="U11" s="80">
        <f t="shared" si="13"/>
        <v>0</v>
      </c>
      <c r="V11" s="13">
        <f t="shared" si="10"/>
        <v>0</v>
      </c>
      <c r="W11" s="68">
        <f t="shared" si="14"/>
        <v>0</v>
      </c>
      <c r="X11" s="68">
        <f t="shared" si="15"/>
        <v>0</v>
      </c>
      <c r="Y11" s="68">
        <f t="shared" si="16"/>
        <v>0</v>
      </c>
      <c r="Z11" s="68">
        <f t="shared" si="17"/>
        <v>0</v>
      </c>
      <c r="AA11" s="68">
        <f t="shared" si="18"/>
        <v>0</v>
      </c>
      <c r="AB11" s="19">
        <f t="shared" si="11"/>
        <v>0</v>
      </c>
      <c r="AC11" s="42">
        <v>11</v>
      </c>
      <c r="AD11" s="37"/>
      <c r="AE11" s="43">
        <v>1</v>
      </c>
      <c r="AF11" s="43" t="s">
        <v>58</v>
      </c>
      <c r="AG11" s="43" t="s">
        <v>36</v>
      </c>
      <c r="AH11" s="37"/>
      <c r="AI11" s="37"/>
      <c r="AJ11" s="57"/>
      <c r="AK11" s="46"/>
      <c r="AL11" s="46"/>
      <c r="AM11" s="37"/>
      <c r="AN11" s="37"/>
      <c r="AO11" s="37"/>
      <c r="AP11" s="37"/>
      <c r="AQ11" s="37"/>
      <c r="AR11" s="37"/>
    </row>
    <row r="12" spans="1:44" x14ac:dyDescent="0.15">
      <c r="A12" s="12" t="s">
        <v>15</v>
      </c>
      <c r="B12" s="11"/>
      <c r="C12" s="76">
        <f t="shared" si="0"/>
        <v>0</v>
      </c>
      <c r="D12" s="11"/>
      <c r="E12" s="1"/>
      <c r="F12" s="14">
        <f t="shared" si="1"/>
        <v>0</v>
      </c>
      <c r="G12" s="11"/>
      <c r="H12" s="31"/>
      <c r="I12" s="14">
        <f t="shared" si="2"/>
        <v>0</v>
      </c>
      <c r="J12" s="1"/>
      <c r="K12" s="14">
        <f t="shared" si="12"/>
        <v>0</v>
      </c>
      <c r="L12" s="8">
        <f t="shared" si="19"/>
        <v>0</v>
      </c>
      <c r="M12" s="61">
        <f t="shared" si="3"/>
        <v>0</v>
      </c>
      <c r="N12" s="61">
        <f t="shared" si="4"/>
        <v>0</v>
      </c>
      <c r="O12" s="61">
        <f t="shared" si="5"/>
        <v>12</v>
      </c>
      <c r="P12" s="61">
        <f t="shared" si="6"/>
        <v>0</v>
      </c>
      <c r="Q12" s="61">
        <f t="shared" si="7"/>
        <v>0</v>
      </c>
      <c r="R12" s="32">
        <f t="shared" si="8"/>
        <v>0</v>
      </c>
      <c r="S12" s="32">
        <f>IF(V12=0,0,(IF(SUM($V$5:V12)&gt;240,"COM 2","COM 1")))</f>
        <v>0</v>
      </c>
      <c r="T12" s="62">
        <f t="shared" si="9"/>
        <v>0</v>
      </c>
      <c r="U12" s="80">
        <f t="shared" si="13"/>
        <v>0</v>
      </c>
      <c r="V12" s="13">
        <f t="shared" si="10"/>
        <v>0</v>
      </c>
      <c r="W12" s="68">
        <f t="shared" si="14"/>
        <v>0</v>
      </c>
      <c r="X12" s="68">
        <f t="shared" si="15"/>
        <v>0</v>
      </c>
      <c r="Y12" s="68">
        <f t="shared" si="16"/>
        <v>0</v>
      </c>
      <c r="Z12" s="68">
        <f t="shared" si="17"/>
        <v>0</v>
      </c>
      <c r="AA12" s="68">
        <f t="shared" si="18"/>
        <v>0</v>
      </c>
      <c r="AB12" s="19">
        <f t="shared" si="11"/>
        <v>0</v>
      </c>
      <c r="AC12" s="42">
        <v>12</v>
      </c>
      <c r="AD12" s="37"/>
      <c r="AE12" s="43">
        <v>2</v>
      </c>
      <c r="AF12" s="43" t="s">
        <v>57</v>
      </c>
      <c r="AG12" s="43" t="s">
        <v>37</v>
      </c>
      <c r="AH12" s="37"/>
      <c r="AI12" s="37"/>
      <c r="AJ12" s="57"/>
      <c r="AK12" s="46"/>
      <c r="AL12" s="46"/>
      <c r="AM12" s="37"/>
      <c r="AN12" s="37"/>
      <c r="AO12" s="37"/>
      <c r="AP12" s="37"/>
      <c r="AQ12" s="37"/>
      <c r="AR12" s="37"/>
    </row>
    <row r="13" spans="1:44" x14ac:dyDescent="0.15">
      <c r="A13" s="12" t="s">
        <v>16</v>
      </c>
      <c r="B13" s="11"/>
      <c r="C13" s="76">
        <f t="shared" si="0"/>
        <v>0</v>
      </c>
      <c r="D13" s="11"/>
      <c r="E13" s="1"/>
      <c r="F13" s="14">
        <f t="shared" si="1"/>
        <v>0</v>
      </c>
      <c r="G13" s="11"/>
      <c r="H13" s="31"/>
      <c r="I13" s="14">
        <f t="shared" si="2"/>
        <v>0</v>
      </c>
      <c r="J13" s="1"/>
      <c r="K13" s="14">
        <f t="shared" si="12"/>
        <v>0</v>
      </c>
      <c r="L13" s="8">
        <f t="shared" si="19"/>
        <v>0</v>
      </c>
      <c r="M13" s="61">
        <f t="shared" si="3"/>
        <v>0</v>
      </c>
      <c r="N13" s="61">
        <f t="shared" si="4"/>
        <v>0</v>
      </c>
      <c r="O13" s="61">
        <f t="shared" si="5"/>
        <v>12</v>
      </c>
      <c r="P13" s="61">
        <f t="shared" si="6"/>
        <v>0</v>
      </c>
      <c r="Q13" s="61">
        <f t="shared" si="7"/>
        <v>0</v>
      </c>
      <c r="R13" s="32">
        <f t="shared" si="8"/>
        <v>0</v>
      </c>
      <c r="S13" s="32">
        <f>IF(V13=0,0,(IF(SUM($V$5:V13)&gt;240,"COM 2","COM 1")))</f>
        <v>0</v>
      </c>
      <c r="T13" s="62">
        <f t="shared" si="9"/>
        <v>0</v>
      </c>
      <c r="U13" s="80">
        <f t="shared" si="13"/>
        <v>0</v>
      </c>
      <c r="V13" s="13">
        <f t="shared" si="10"/>
        <v>0</v>
      </c>
      <c r="W13" s="68">
        <f t="shared" si="14"/>
        <v>0</v>
      </c>
      <c r="X13" s="68">
        <f t="shared" si="15"/>
        <v>0</v>
      </c>
      <c r="Y13" s="68">
        <f t="shared" si="16"/>
        <v>0</v>
      </c>
      <c r="Z13" s="68">
        <f t="shared" si="17"/>
        <v>0</v>
      </c>
      <c r="AA13" s="68">
        <f t="shared" si="18"/>
        <v>0</v>
      </c>
      <c r="AB13" s="19">
        <f t="shared" si="11"/>
        <v>0</v>
      </c>
      <c r="AC13" s="42">
        <v>13</v>
      </c>
      <c r="AD13" s="37"/>
      <c r="AE13" s="43">
        <v>3</v>
      </c>
      <c r="AF13" s="43" t="s">
        <v>59</v>
      </c>
      <c r="AG13" s="43" t="s">
        <v>37</v>
      </c>
      <c r="AH13" s="37"/>
      <c r="AI13" s="43"/>
      <c r="AJ13" s="57"/>
      <c r="AK13" s="46"/>
      <c r="AL13" s="46"/>
      <c r="AM13" s="37"/>
      <c r="AN13" s="37"/>
      <c r="AO13" s="37"/>
      <c r="AP13" s="37"/>
      <c r="AQ13" s="37"/>
      <c r="AR13" s="37"/>
    </row>
    <row r="14" spans="1:44" x14ac:dyDescent="0.15">
      <c r="A14" s="12" t="s">
        <v>17</v>
      </c>
      <c r="B14" s="11"/>
      <c r="C14" s="76">
        <f t="shared" si="0"/>
        <v>0</v>
      </c>
      <c r="D14" s="17"/>
      <c r="E14" s="1"/>
      <c r="F14" s="14">
        <f t="shared" si="1"/>
        <v>0</v>
      </c>
      <c r="G14" s="11"/>
      <c r="H14" s="31"/>
      <c r="I14" s="14">
        <f t="shared" si="2"/>
        <v>0</v>
      </c>
      <c r="J14" s="1"/>
      <c r="K14" s="14">
        <f t="shared" si="12"/>
        <v>0</v>
      </c>
      <c r="L14" s="8">
        <f t="shared" si="19"/>
        <v>0</v>
      </c>
      <c r="M14" s="61">
        <f t="shared" si="3"/>
        <v>0</v>
      </c>
      <c r="N14" s="61">
        <f t="shared" si="4"/>
        <v>0</v>
      </c>
      <c r="O14" s="61">
        <f t="shared" si="5"/>
        <v>12</v>
      </c>
      <c r="P14" s="61">
        <f t="shared" si="6"/>
        <v>0</v>
      </c>
      <c r="Q14" s="61">
        <f t="shared" si="7"/>
        <v>0</v>
      </c>
      <c r="R14" s="32">
        <f t="shared" si="8"/>
        <v>0</v>
      </c>
      <c r="S14" s="32">
        <f>IF(V14=0,0,(IF(SUM($V$5:V14)&gt;240,"COM 2","COM 1")))</f>
        <v>0</v>
      </c>
      <c r="T14" s="62">
        <f t="shared" si="9"/>
        <v>0</v>
      </c>
      <c r="U14" s="80">
        <f t="shared" si="13"/>
        <v>0</v>
      </c>
      <c r="V14" s="13">
        <f t="shared" si="10"/>
        <v>0</v>
      </c>
      <c r="W14" s="68">
        <f t="shared" si="14"/>
        <v>0</v>
      </c>
      <c r="X14" s="68">
        <f t="shared" si="15"/>
        <v>0</v>
      </c>
      <c r="Y14" s="68">
        <f t="shared" si="16"/>
        <v>0</v>
      </c>
      <c r="Z14" s="68">
        <f t="shared" si="17"/>
        <v>0</v>
      </c>
      <c r="AA14" s="68">
        <f t="shared" si="18"/>
        <v>0</v>
      </c>
      <c r="AB14" s="19">
        <f t="shared" si="11"/>
        <v>0</v>
      </c>
      <c r="AC14" s="42">
        <v>14</v>
      </c>
      <c r="AD14" s="37">
        <f>IF(MAX($V$5:$V$24)&gt;100,1,IF(MAX($F$5:$F$24)&gt;9,1,0))</f>
        <v>0</v>
      </c>
      <c r="AE14" s="45">
        <v>4</v>
      </c>
      <c r="AF14" s="45" t="s">
        <v>98</v>
      </c>
      <c r="AG14" s="44"/>
      <c r="AH14" s="37"/>
      <c r="AI14" s="43"/>
      <c r="AJ14" s="57"/>
      <c r="AK14" s="46"/>
      <c r="AL14" s="46"/>
      <c r="AM14" s="37"/>
      <c r="AN14" s="37"/>
      <c r="AO14" s="37"/>
      <c r="AP14" s="37"/>
      <c r="AQ14" s="37"/>
      <c r="AR14" s="37"/>
    </row>
    <row r="15" spans="1:44" x14ac:dyDescent="0.15">
      <c r="A15" s="12" t="s">
        <v>18</v>
      </c>
      <c r="B15" s="11"/>
      <c r="C15" s="76">
        <f t="shared" si="0"/>
        <v>0</v>
      </c>
      <c r="D15" s="17"/>
      <c r="E15" s="1"/>
      <c r="F15" s="14">
        <f t="shared" si="1"/>
        <v>0</v>
      </c>
      <c r="G15" s="11"/>
      <c r="H15" s="31"/>
      <c r="I15" s="14">
        <f t="shared" si="2"/>
        <v>0</v>
      </c>
      <c r="J15" s="1"/>
      <c r="K15" s="14">
        <f t="shared" si="12"/>
        <v>0</v>
      </c>
      <c r="L15" s="8">
        <f t="shared" si="19"/>
        <v>0</v>
      </c>
      <c r="M15" s="61">
        <f t="shared" si="3"/>
        <v>0</v>
      </c>
      <c r="N15" s="61">
        <f t="shared" si="4"/>
        <v>0</v>
      </c>
      <c r="O15" s="61">
        <f t="shared" si="5"/>
        <v>12</v>
      </c>
      <c r="P15" s="61">
        <f t="shared" si="6"/>
        <v>0</v>
      </c>
      <c r="Q15" s="61">
        <f t="shared" si="7"/>
        <v>0</v>
      </c>
      <c r="R15" s="32">
        <f t="shared" si="8"/>
        <v>0</v>
      </c>
      <c r="S15" s="32">
        <f>IF(V15=0,0,(IF(SUM($V$5:V15)&gt;240,"COM 2","COM 1")))</f>
        <v>0</v>
      </c>
      <c r="T15" s="62">
        <f t="shared" si="9"/>
        <v>0</v>
      </c>
      <c r="U15" s="80">
        <f t="shared" si="13"/>
        <v>0</v>
      </c>
      <c r="V15" s="13">
        <f t="shared" si="10"/>
        <v>0</v>
      </c>
      <c r="W15" s="68">
        <f t="shared" si="14"/>
        <v>0</v>
      </c>
      <c r="X15" s="68">
        <f t="shared" si="15"/>
        <v>0</v>
      </c>
      <c r="Y15" s="68">
        <f t="shared" si="16"/>
        <v>0</v>
      </c>
      <c r="Z15" s="68">
        <f t="shared" si="17"/>
        <v>0</v>
      </c>
      <c r="AA15" s="68">
        <f t="shared" si="18"/>
        <v>0</v>
      </c>
      <c r="AB15" s="19">
        <f t="shared" si="11"/>
        <v>0</v>
      </c>
      <c r="AC15" s="42">
        <v>15</v>
      </c>
      <c r="AD15" s="37">
        <f>IF(MAX($V$5:$V$24)&gt;150,2,IF(MAX($F$5:$F$24)&gt;12.5,2,0))</f>
        <v>0</v>
      </c>
      <c r="AE15" s="37" t="s">
        <v>31</v>
      </c>
      <c r="AF15" s="43" t="s">
        <v>60</v>
      </c>
      <c r="AG15" s="44" t="s">
        <v>63</v>
      </c>
      <c r="AH15" s="45" t="s">
        <v>61</v>
      </c>
      <c r="AI15" s="43"/>
      <c r="AJ15" s="57"/>
      <c r="AK15" s="46"/>
      <c r="AL15" s="46"/>
      <c r="AM15" s="37"/>
      <c r="AN15" s="37"/>
      <c r="AO15" s="37"/>
      <c r="AP15" s="37"/>
      <c r="AQ15" s="37"/>
      <c r="AR15" s="37"/>
    </row>
    <row r="16" spans="1:44" x14ac:dyDescent="0.15">
      <c r="A16" s="12" t="s">
        <v>19</v>
      </c>
      <c r="B16" s="11"/>
      <c r="C16" s="76">
        <f t="shared" si="0"/>
        <v>0</v>
      </c>
      <c r="D16" s="11"/>
      <c r="E16" s="1"/>
      <c r="F16" s="14">
        <f t="shared" si="1"/>
        <v>0</v>
      </c>
      <c r="G16" s="11"/>
      <c r="H16" s="31"/>
      <c r="I16" s="14">
        <f t="shared" si="2"/>
        <v>0</v>
      </c>
      <c r="J16" s="1"/>
      <c r="K16" s="14">
        <f t="shared" si="12"/>
        <v>0</v>
      </c>
      <c r="L16" s="8">
        <f t="shared" si="19"/>
        <v>0</v>
      </c>
      <c r="M16" s="61">
        <f t="shared" si="3"/>
        <v>0</v>
      </c>
      <c r="N16" s="61">
        <f t="shared" si="4"/>
        <v>0</v>
      </c>
      <c r="O16" s="61">
        <f t="shared" si="5"/>
        <v>12</v>
      </c>
      <c r="P16" s="61">
        <f t="shared" si="6"/>
        <v>0</v>
      </c>
      <c r="Q16" s="61">
        <f t="shared" si="7"/>
        <v>0</v>
      </c>
      <c r="R16" s="32">
        <f t="shared" si="8"/>
        <v>0</v>
      </c>
      <c r="S16" s="32">
        <f>IF(V16=0,0,(IF(SUM($V$5:V16)&gt;240,"COM 2","COM 1")))</f>
        <v>0</v>
      </c>
      <c r="T16" s="62">
        <f t="shared" si="9"/>
        <v>0</v>
      </c>
      <c r="U16" s="80">
        <f t="shared" si="13"/>
        <v>0</v>
      </c>
      <c r="V16" s="13">
        <f t="shared" si="10"/>
        <v>0</v>
      </c>
      <c r="W16" s="68">
        <f t="shared" si="14"/>
        <v>0</v>
      </c>
      <c r="X16" s="68">
        <f t="shared" si="15"/>
        <v>0</v>
      </c>
      <c r="Y16" s="68">
        <f t="shared" si="16"/>
        <v>0</v>
      </c>
      <c r="Z16" s="68">
        <f t="shared" si="17"/>
        <v>0</v>
      </c>
      <c r="AA16" s="68">
        <f t="shared" si="18"/>
        <v>0</v>
      </c>
      <c r="AB16" s="19">
        <f t="shared" si="11"/>
        <v>0</v>
      </c>
      <c r="AC16" s="42">
        <v>16</v>
      </c>
      <c r="AD16" s="37">
        <f>IF(MAX($V$5:$V$24)&gt;300,3,IF(MAX($F$5:$F$24)&gt;25,3,0))</f>
        <v>0</v>
      </c>
      <c r="AE16" s="37">
        <v>0</v>
      </c>
      <c r="AF16" s="37"/>
      <c r="AG16" s="37">
        <v>0</v>
      </c>
      <c r="AH16" s="37"/>
      <c r="AI16" s="43"/>
      <c r="AJ16" s="57"/>
      <c r="AK16" s="46"/>
      <c r="AL16" s="46"/>
      <c r="AM16" s="37"/>
      <c r="AN16" s="37"/>
      <c r="AO16" s="37"/>
      <c r="AP16" s="37"/>
      <c r="AQ16" s="37"/>
      <c r="AR16" s="37"/>
    </row>
    <row r="17" spans="1:44" x14ac:dyDescent="0.15">
      <c r="A17" s="12" t="s">
        <v>20</v>
      </c>
      <c r="B17" s="11"/>
      <c r="C17" s="76">
        <f t="shared" si="0"/>
        <v>0</v>
      </c>
      <c r="D17" s="11"/>
      <c r="E17" s="1"/>
      <c r="F17" s="14">
        <f t="shared" si="1"/>
        <v>0</v>
      </c>
      <c r="G17" s="11"/>
      <c r="H17" s="31"/>
      <c r="I17" s="14">
        <f t="shared" si="2"/>
        <v>0</v>
      </c>
      <c r="J17" s="1"/>
      <c r="K17" s="14">
        <f t="shared" si="12"/>
        <v>0</v>
      </c>
      <c r="L17" s="8">
        <f t="shared" si="19"/>
        <v>0</v>
      </c>
      <c r="M17" s="61">
        <f t="shared" si="3"/>
        <v>0</v>
      </c>
      <c r="N17" s="61">
        <f t="shared" si="4"/>
        <v>0</v>
      </c>
      <c r="O17" s="61">
        <f t="shared" si="5"/>
        <v>12</v>
      </c>
      <c r="P17" s="61">
        <f t="shared" si="6"/>
        <v>0</v>
      </c>
      <c r="Q17" s="61">
        <f t="shared" si="7"/>
        <v>0</v>
      </c>
      <c r="R17" s="32">
        <f t="shared" si="8"/>
        <v>0</v>
      </c>
      <c r="S17" s="32">
        <f>IF(V17=0,0,(IF(SUM($V$5:V17)&gt;240,"COM 2","COM 1")))</f>
        <v>0</v>
      </c>
      <c r="T17" s="62">
        <f t="shared" si="9"/>
        <v>0</v>
      </c>
      <c r="U17" s="80">
        <f t="shared" si="13"/>
        <v>0</v>
      </c>
      <c r="V17" s="13">
        <f t="shared" si="10"/>
        <v>0</v>
      </c>
      <c r="W17" s="68">
        <f t="shared" si="14"/>
        <v>0</v>
      </c>
      <c r="X17" s="68">
        <f t="shared" si="15"/>
        <v>0</v>
      </c>
      <c r="Y17" s="68">
        <f t="shared" si="16"/>
        <v>0</v>
      </c>
      <c r="Z17" s="68">
        <f t="shared" si="17"/>
        <v>0</v>
      </c>
      <c r="AA17" s="68">
        <f t="shared" si="18"/>
        <v>0</v>
      </c>
      <c r="AB17" s="19">
        <f t="shared" si="11"/>
        <v>0</v>
      </c>
      <c r="AC17" s="42">
        <v>17</v>
      </c>
      <c r="AD17" s="44"/>
      <c r="AE17" s="37">
        <v>12</v>
      </c>
      <c r="AF17" s="37">
        <v>12</v>
      </c>
      <c r="AG17" s="37">
        <v>12</v>
      </c>
      <c r="AH17" s="37">
        <v>12</v>
      </c>
      <c r="AI17" s="43"/>
      <c r="AJ17" s="57"/>
      <c r="AK17" s="46"/>
      <c r="AL17" s="46"/>
      <c r="AM17" s="37"/>
      <c r="AN17" s="37"/>
      <c r="AO17" s="37"/>
      <c r="AP17" s="37"/>
      <c r="AQ17" s="37"/>
      <c r="AR17" s="37"/>
    </row>
    <row r="18" spans="1:44" x14ac:dyDescent="0.15">
      <c r="A18" s="12" t="s">
        <v>21</v>
      </c>
      <c r="B18" s="11"/>
      <c r="C18" s="76">
        <f t="shared" si="0"/>
        <v>0</v>
      </c>
      <c r="D18" s="11"/>
      <c r="E18" s="1"/>
      <c r="F18" s="14">
        <f t="shared" si="1"/>
        <v>0</v>
      </c>
      <c r="G18" s="11"/>
      <c r="H18" s="31"/>
      <c r="I18" s="14">
        <f t="shared" si="2"/>
        <v>0</v>
      </c>
      <c r="J18" s="1"/>
      <c r="K18" s="14">
        <f t="shared" si="12"/>
        <v>0</v>
      </c>
      <c r="L18" s="8">
        <f t="shared" si="19"/>
        <v>0</v>
      </c>
      <c r="M18" s="61">
        <f t="shared" si="3"/>
        <v>0</v>
      </c>
      <c r="N18" s="61">
        <f t="shared" si="4"/>
        <v>0</v>
      </c>
      <c r="O18" s="61">
        <f t="shared" si="5"/>
        <v>12</v>
      </c>
      <c r="P18" s="61">
        <f t="shared" si="6"/>
        <v>0</v>
      </c>
      <c r="Q18" s="61">
        <f t="shared" si="7"/>
        <v>0</v>
      </c>
      <c r="R18" s="32">
        <f t="shared" si="8"/>
        <v>0</v>
      </c>
      <c r="S18" s="32">
        <f>IF(V18=0,0,(IF(SUM($V$5:V18)&gt;240,"COM 2","COM 1")))</f>
        <v>0</v>
      </c>
      <c r="T18" s="62">
        <f t="shared" si="9"/>
        <v>0</v>
      </c>
      <c r="U18" s="80">
        <f t="shared" si="13"/>
        <v>0</v>
      </c>
      <c r="V18" s="13">
        <f t="shared" si="10"/>
        <v>0</v>
      </c>
      <c r="W18" s="68">
        <f t="shared" si="14"/>
        <v>0</v>
      </c>
      <c r="X18" s="68">
        <f t="shared" si="15"/>
        <v>0</v>
      </c>
      <c r="Y18" s="68">
        <f t="shared" si="16"/>
        <v>0</v>
      </c>
      <c r="Z18" s="68">
        <f t="shared" si="17"/>
        <v>0</v>
      </c>
      <c r="AA18" s="68">
        <f t="shared" si="18"/>
        <v>0</v>
      </c>
      <c r="AB18" s="19">
        <f t="shared" si="11"/>
        <v>0</v>
      </c>
      <c r="AC18" s="42">
        <v>18</v>
      </c>
      <c r="AD18" s="44"/>
      <c r="AE18" s="37">
        <v>13</v>
      </c>
      <c r="AF18" s="43">
        <v>13</v>
      </c>
      <c r="AG18" s="37">
        <v>13</v>
      </c>
      <c r="AH18" s="37">
        <v>14</v>
      </c>
      <c r="AI18" s="37"/>
      <c r="AJ18" s="57"/>
      <c r="AK18" s="46"/>
      <c r="AL18" s="46"/>
      <c r="AM18" s="37"/>
      <c r="AN18" s="37"/>
      <c r="AO18" s="37"/>
      <c r="AP18" s="37"/>
      <c r="AQ18" s="37"/>
      <c r="AR18" s="37"/>
    </row>
    <row r="19" spans="1:44" x14ac:dyDescent="0.15">
      <c r="A19" s="12" t="s">
        <v>22</v>
      </c>
      <c r="B19" s="11"/>
      <c r="C19" s="76">
        <f t="shared" si="0"/>
        <v>0</v>
      </c>
      <c r="D19" s="11"/>
      <c r="E19" s="1"/>
      <c r="F19" s="14">
        <f t="shared" si="1"/>
        <v>0</v>
      </c>
      <c r="G19" s="11"/>
      <c r="H19" s="31"/>
      <c r="I19" s="14">
        <f t="shared" si="2"/>
        <v>0</v>
      </c>
      <c r="J19" s="1"/>
      <c r="K19" s="14">
        <f t="shared" si="12"/>
        <v>0</v>
      </c>
      <c r="L19" s="8">
        <f t="shared" si="19"/>
        <v>0</v>
      </c>
      <c r="M19" s="61">
        <f t="shared" si="3"/>
        <v>0</v>
      </c>
      <c r="N19" s="61">
        <f t="shared" si="4"/>
        <v>0</v>
      </c>
      <c r="O19" s="61">
        <f t="shared" si="5"/>
        <v>12</v>
      </c>
      <c r="P19" s="61">
        <f t="shared" si="6"/>
        <v>0</v>
      </c>
      <c r="Q19" s="61">
        <f t="shared" si="7"/>
        <v>0</v>
      </c>
      <c r="R19" s="32">
        <f t="shared" si="8"/>
        <v>0</v>
      </c>
      <c r="S19" s="32">
        <f>IF(V19=0,0,(IF(SUM($V$5:V19)&gt;240,"COM 2","COM 1")))</f>
        <v>0</v>
      </c>
      <c r="T19" s="62">
        <f t="shared" si="9"/>
        <v>0</v>
      </c>
      <c r="U19" s="80">
        <f t="shared" si="13"/>
        <v>0</v>
      </c>
      <c r="V19" s="13">
        <f t="shared" si="10"/>
        <v>0</v>
      </c>
      <c r="W19" s="68">
        <f t="shared" si="14"/>
        <v>0</v>
      </c>
      <c r="X19" s="68">
        <f t="shared" si="15"/>
        <v>0</v>
      </c>
      <c r="Y19" s="68">
        <f t="shared" si="16"/>
        <v>0</v>
      </c>
      <c r="Z19" s="68">
        <f t="shared" si="17"/>
        <v>0</v>
      </c>
      <c r="AA19" s="68">
        <f t="shared" si="18"/>
        <v>0</v>
      </c>
      <c r="AB19" s="19">
        <f t="shared" si="11"/>
        <v>0</v>
      </c>
      <c r="AC19" s="42">
        <v>19</v>
      </c>
      <c r="AD19" s="44"/>
      <c r="AE19" s="37">
        <v>14</v>
      </c>
      <c r="AF19" s="37">
        <v>14</v>
      </c>
      <c r="AG19" s="37">
        <v>14</v>
      </c>
      <c r="AH19" s="37">
        <v>14</v>
      </c>
      <c r="AI19" s="37"/>
      <c r="AJ19" s="57"/>
      <c r="AK19" s="46"/>
      <c r="AL19" s="46"/>
      <c r="AM19" s="37"/>
      <c r="AN19" s="37"/>
      <c r="AO19" s="37"/>
      <c r="AP19" s="37"/>
      <c r="AQ19" s="37"/>
      <c r="AR19" s="37"/>
    </row>
    <row r="20" spans="1:44" x14ac:dyDescent="0.15">
      <c r="A20" s="12" t="s">
        <v>23</v>
      </c>
      <c r="B20" s="11"/>
      <c r="C20" s="76">
        <f t="shared" si="0"/>
        <v>0</v>
      </c>
      <c r="D20" s="11"/>
      <c r="E20" s="1"/>
      <c r="F20" s="14">
        <f t="shared" si="1"/>
        <v>0</v>
      </c>
      <c r="G20" s="11"/>
      <c r="H20" s="31"/>
      <c r="I20" s="14">
        <f t="shared" si="2"/>
        <v>0</v>
      </c>
      <c r="J20" s="1"/>
      <c r="K20" s="14">
        <f t="shared" si="12"/>
        <v>0</v>
      </c>
      <c r="L20" s="8">
        <f>ROUND(K20,0)</f>
        <v>0</v>
      </c>
      <c r="M20" s="61">
        <f t="shared" si="3"/>
        <v>0</v>
      </c>
      <c r="N20" s="61">
        <f t="shared" si="4"/>
        <v>0</v>
      </c>
      <c r="O20" s="61">
        <f t="shared" si="5"/>
        <v>12</v>
      </c>
      <c r="P20" s="61">
        <f t="shared" si="6"/>
        <v>0</v>
      </c>
      <c r="Q20" s="61">
        <f t="shared" si="7"/>
        <v>0</v>
      </c>
      <c r="R20" s="32">
        <f t="shared" si="8"/>
        <v>0</v>
      </c>
      <c r="S20" s="32">
        <f>IF(V20=0,0,(IF(SUM($V$5:V20)&gt;240,"COM 2","COM 1")))</f>
        <v>0</v>
      </c>
      <c r="T20" s="62">
        <f t="shared" si="9"/>
        <v>0</v>
      </c>
      <c r="U20" s="80">
        <f t="shared" si="13"/>
        <v>0</v>
      </c>
      <c r="V20" s="13">
        <f t="shared" si="10"/>
        <v>0</v>
      </c>
      <c r="W20" s="68">
        <f t="shared" si="14"/>
        <v>0</v>
      </c>
      <c r="X20" s="68">
        <f t="shared" si="15"/>
        <v>0</v>
      </c>
      <c r="Y20" s="68">
        <f t="shared" si="16"/>
        <v>0</v>
      </c>
      <c r="Z20" s="68">
        <f t="shared" si="17"/>
        <v>0</v>
      </c>
      <c r="AA20" s="68">
        <f t="shared" si="18"/>
        <v>0</v>
      </c>
      <c r="AB20" s="19">
        <f t="shared" si="11"/>
        <v>0</v>
      </c>
      <c r="AC20" s="42">
        <v>20</v>
      </c>
      <c r="AD20" s="44"/>
      <c r="AE20" s="37">
        <v>15</v>
      </c>
      <c r="AF20" s="43">
        <v>15</v>
      </c>
      <c r="AG20" s="37">
        <v>15</v>
      </c>
      <c r="AH20" s="37">
        <v>16</v>
      </c>
      <c r="AI20" s="37"/>
      <c r="AJ20" s="57"/>
      <c r="AK20" s="46"/>
      <c r="AL20" s="46"/>
      <c r="AM20" s="37"/>
      <c r="AN20" s="37"/>
      <c r="AO20" s="37"/>
      <c r="AP20" s="37"/>
      <c r="AQ20" s="37"/>
      <c r="AR20" s="37"/>
    </row>
    <row r="21" spans="1:44" x14ac:dyDescent="0.15">
      <c r="A21" s="12" t="s">
        <v>24</v>
      </c>
      <c r="B21" s="11"/>
      <c r="C21" s="76">
        <f t="shared" si="0"/>
        <v>0</v>
      </c>
      <c r="D21" s="11"/>
      <c r="E21" s="1"/>
      <c r="F21" s="14">
        <f t="shared" si="1"/>
        <v>0</v>
      </c>
      <c r="G21" s="59"/>
      <c r="H21" s="31"/>
      <c r="I21" s="14">
        <f t="shared" si="2"/>
        <v>0</v>
      </c>
      <c r="J21" s="1"/>
      <c r="K21" s="14">
        <f t="shared" si="12"/>
        <v>0</v>
      </c>
      <c r="L21" s="8">
        <f>ROUND(K21,0)</f>
        <v>0</v>
      </c>
      <c r="M21" s="61">
        <f t="shared" si="3"/>
        <v>0</v>
      </c>
      <c r="N21" s="61">
        <f t="shared" si="4"/>
        <v>0</v>
      </c>
      <c r="O21" s="61">
        <f t="shared" si="5"/>
        <v>12</v>
      </c>
      <c r="P21" s="61">
        <f t="shared" si="6"/>
        <v>0</v>
      </c>
      <c r="Q21" s="61">
        <f t="shared" si="7"/>
        <v>0</v>
      </c>
      <c r="R21" s="32">
        <f t="shared" si="8"/>
        <v>0</v>
      </c>
      <c r="S21" s="32">
        <f>IF(V21=0,0,(IF(SUM($V$5:V21)&gt;240,"COM 2","COM 1")))</f>
        <v>0</v>
      </c>
      <c r="T21" s="62">
        <f t="shared" si="9"/>
        <v>0</v>
      </c>
      <c r="U21" s="80">
        <f t="shared" si="13"/>
        <v>0</v>
      </c>
      <c r="V21" s="13">
        <f t="shared" si="10"/>
        <v>0</v>
      </c>
      <c r="W21" s="68">
        <f t="shared" si="14"/>
        <v>0</v>
      </c>
      <c r="X21" s="68">
        <f t="shared" si="15"/>
        <v>0</v>
      </c>
      <c r="Y21" s="68">
        <f t="shared" si="16"/>
        <v>0</v>
      </c>
      <c r="Z21" s="68">
        <f t="shared" si="17"/>
        <v>0</v>
      </c>
      <c r="AA21" s="68">
        <f t="shared" si="18"/>
        <v>0</v>
      </c>
      <c r="AB21" s="19">
        <f t="shared" si="11"/>
        <v>0</v>
      </c>
      <c r="AC21" s="42">
        <v>21</v>
      </c>
      <c r="AD21" s="44"/>
      <c r="AE21" s="37">
        <v>16</v>
      </c>
      <c r="AF21" s="37">
        <v>15</v>
      </c>
      <c r="AG21" s="37">
        <v>16</v>
      </c>
      <c r="AH21" s="37">
        <v>16</v>
      </c>
      <c r="AI21" s="37"/>
      <c r="AJ21" s="57"/>
      <c r="AK21" s="46"/>
      <c r="AL21" s="46"/>
      <c r="AM21" s="37"/>
      <c r="AN21" s="37"/>
      <c r="AO21" s="37"/>
      <c r="AP21" s="37"/>
      <c r="AQ21" s="37"/>
      <c r="AR21" s="37"/>
    </row>
    <row r="22" spans="1:44" x14ac:dyDescent="0.15">
      <c r="A22" s="12" t="s">
        <v>25</v>
      </c>
      <c r="B22" s="11"/>
      <c r="C22" s="76">
        <f t="shared" si="0"/>
        <v>0</v>
      </c>
      <c r="D22" s="11"/>
      <c r="E22" s="1"/>
      <c r="F22" s="14">
        <f t="shared" si="1"/>
        <v>0</v>
      </c>
      <c r="G22" s="11"/>
      <c r="H22" s="31"/>
      <c r="I22" s="14">
        <f t="shared" si="2"/>
        <v>0</v>
      </c>
      <c r="J22" s="1"/>
      <c r="K22" s="14">
        <f t="shared" si="12"/>
        <v>0</v>
      </c>
      <c r="L22" s="8">
        <f>ROUND(K22,0)</f>
        <v>0</v>
      </c>
      <c r="M22" s="61">
        <f t="shared" si="3"/>
        <v>0</v>
      </c>
      <c r="N22" s="61">
        <f t="shared" si="4"/>
        <v>0</v>
      </c>
      <c r="O22" s="61">
        <f t="shared" si="5"/>
        <v>12</v>
      </c>
      <c r="P22" s="61">
        <f t="shared" si="6"/>
        <v>0</v>
      </c>
      <c r="Q22" s="61">
        <f t="shared" si="7"/>
        <v>0</v>
      </c>
      <c r="R22" s="32">
        <f t="shared" si="8"/>
        <v>0</v>
      </c>
      <c r="S22" s="32">
        <f>IF(V22=0,0,(IF(SUM($V$5:V22)&gt;240,"COM 2","COM 1")))</f>
        <v>0</v>
      </c>
      <c r="T22" s="62">
        <f t="shared" si="9"/>
        <v>0</v>
      </c>
      <c r="U22" s="80">
        <f t="shared" si="13"/>
        <v>0</v>
      </c>
      <c r="V22" s="13">
        <f t="shared" si="10"/>
        <v>0</v>
      </c>
      <c r="W22" s="68">
        <f t="shared" si="14"/>
        <v>0</v>
      </c>
      <c r="X22" s="68">
        <f t="shared" si="15"/>
        <v>0</v>
      </c>
      <c r="Y22" s="68">
        <f t="shared" si="16"/>
        <v>0</v>
      </c>
      <c r="Z22" s="68">
        <f t="shared" si="17"/>
        <v>0</v>
      </c>
      <c r="AA22" s="68">
        <f t="shared" si="18"/>
        <v>0</v>
      </c>
      <c r="AB22" s="19">
        <f t="shared" si="11"/>
        <v>0</v>
      </c>
      <c r="AC22" s="42">
        <v>22</v>
      </c>
      <c r="AD22" s="37"/>
      <c r="AE22" s="37">
        <v>17</v>
      </c>
      <c r="AF22" s="37">
        <v>15</v>
      </c>
      <c r="AG22" s="37">
        <v>17</v>
      </c>
      <c r="AH22" s="37">
        <v>18</v>
      </c>
      <c r="AI22" s="37"/>
      <c r="AJ22" s="57"/>
      <c r="AK22" s="46"/>
      <c r="AL22" s="46"/>
      <c r="AM22" s="37"/>
      <c r="AN22" s="37"/>
      <c r="AO22" s="37"/>
      <c r="AP22" s="37"/>
      <c r="AQ22" s="37"/>
      <c r="AR22" s="37"/>
    </row>
    <row r="23" spans="1:44" x14ac:dyDescent="0.15">
      <c r="A23" s="12" t="s">
        <v>26</v>
      </c>
      <c r="B23" s="11"/>
      <c r="C23" s="76">
        <f t="shared" si="0"/>
        <v>0</v>
      </c>
      <c r="D23" s="11"/>
      <c r="E23" s="1"/>
      <c r="F23" s="14">
        <f t="shared" si="1"/>
        <v>0</v>
      </c>
      <c r="G23" s="11"/>
      <c r="H23" s="31"/>
      <c r="I23" s="14">
        <f t="shared" si="2"/>
        <v>0</v>
      </c>
      <c r="J23" s="1"/>
      <c r="K23" s="14">
        <f t="shared" si="12"/>
        <v>0</v>
      </c>
      <c r="L23" s="8">
        <f>ROUND(K23,0)</f>
        <v>0</v>
      </c>
      <c r="M23" s="61">
        <f t="shared" si="3"/>
        <v>0</v>
      </c>
      <c r="N23" s="61">
        <f t="shared" si="4"/>
        <v>0</v>
      </c>
      <c r="O23" s="61">
        <f t="shared" si="5"/>
        <v>12</v>
      </c>
      <c r="P23" s="61">
        <f t="shared" si="6"/>
        <v>0</v>
      </c>
      <c r="Q23" s="61">
        <f t="shared" si="7"/>
        <v>0</v>
      </c>
      <c r="R23" s="32">
        <f t="shared" si="8"/>
        <v>0</v>
      </c>
      <c r="S23" s="32">
        <f>IF(V23=0,0,(IF(SUM($V$5:V23)&gt;240,"COM 2","COM 1")))</f>
        <v>0</v>
      </c>
      <c r="T23" s="62">
        <f t="shared" si="9"/>
        <v>0</v>
      </c>
      <c r="U23" s="80">
        <f t="shared" si="13"/>
        <v>0</v>
      </c>
      <c r="V23" s="13">
        <f t="shared" si="10"/>
        <v>0</v>
      </c>
      <c r="W23" s="68">
        <f t="shared" si="14"/>
        <v>0</v>
      </c>
      <c r="X23" s="68">
        <f t="shared" si="15"/>
        <v>0</v>
      </c>
      <c r="Y23" s="68">
        <f t="shared" si="16"/>
        <v>0</v>
      </c>
      <c r="Z23" s="68">
        <f t="shared" si="17"/>
        <v>0</v>
      </c>
      <c r="AA23" s="68">
        <f t="shared" si="18"/>
        <v>0</v>
      </c>
      <c r="AB23" s="19">
        <f t="shared" si="11"/>
        <v>0</v>
      </c>
      <c r="AC23" s="42">
        <v>23</v>
      </c>
      <c r="AD23" s="37"/>
      <c r="AE23" s="37">
        <v>18</v>
      </c>
      <c r="AF23" s="37">
        <v>15</v>
      </c>
      <c r="AG23" s="37">
        <v>18</v>
      </c>
      <c r="AH23" s="37">
        <v>18</v>
      </c>
      <c r="AI23" s="37"/>
      <c r="AJ23" s="57"/>
      <c r="AK23" s="46"/>
      <c r="AL23" s="46"/>
      <c r="AM23" s="37"/>
      <c r="AN23" s="37"/>
      <c r="AO23" s="37"/>
      <c r="AP23" s="37"/>
      <c r="AQ23" s="37"/>
      <c r="AR23" s="37"/>
    </row>
    <row r="24" spans="1:44" x14ac:dyDescent="0.15">
      <c r="A24" s="12" t="s">
        <v>27</v>
      </c>
      <c r="B24" s="11"/>
      <c r="C24" s="76">
        <f t="shared" si="0"/>
        <v>0</v>
      </c>
      <c r="D24" s="11"/>
      <c r="E24" s="1"/>
      <c r="F24" s="14">
        <f t="shared" si="1"/>
        <v>0</v>
      </c>
      <c r="G24" s="11"/>
      <c r="H24" s="31"/>
      <c r="I24" s="14">
        <f t="shared" si="2"/>
        <v>0</v>
      </c>
      <c r="J24" s="1"/>
      <c r="K24" s="14">
        <f t="shared" si="12"/>
        <v>0</v>
      </c>
      <c r="L24" s="8">
        <f>ROUND(K24,0)</f>
        <v>0</v>
      </c>
      <c r="M24" s="61">
        <f t="shared" si="3"/>
        <v>0</v>
      </c>
      <c r="N24" s="61">
        <f t="shared" si="4"/>
        <v>0</v>
      </c>
      <c r="O24" s="61">
        <f t="shared" si="5"/>
        <v>12</v>
      </c>
      <c r="P24" s="61">
        <f t="shared" si="6"/>
        <v>0</v>
      </c>
      <c r="Q24" s="61">
        <f t="shared" si="7"/>
        <v>0</v>
      </c>
      <c r="R24" s="32">
        <f t="shared" si="8"/>
        <v>0</v>
      </c>
      <c r="S24" s="32">
        <f>IF(V24=0,0,(IF(SUM($V$5:V24)&gt;240,"COM 2","COM 1")))</f>
        <v>0</v>
      </c>
      <c r="T24" s="62">
        <f t="shared" si="9"/>
        <v>0</v>
      </c>
      <c r="U24" s="80">
        <f t="shared" si="13"/>
        <v>0</v>
      </c>
      <c r="V24" s="13">
        <f t="shared" si="10"/>
        <v>0</v>
      </c>
      <c r="W24" s="68">
        <f t="shared" si="14"/>
        <v>0</v>
      </c>
      <c r="X24" s="68">
        <f t="shared" si="15"/>
        <v>0</v>
      </c>
      <c r="Y24" s="68">
        <f t="shared" si="16"/>
        <v>0</v>
      </c>
      <c r="Z24" s="68">
        <f t="shared" si="17"/>
        <v>0</v>
      </c>
      <c r="AA24" s="68">
        <f t="shared" si="18"/>
        <v>0</v>
      </c>
      <c r="AB24" s="19">
        <f t="shared" si="11"/>
        <v>0</v>
      </c>
      <c r="AC24" s="42">
        <v>24</v>
      </c>
      <c r="AD24" s="37"/>
      <c r="AE24" s="37">
        <v>19</v>
      </c>
      <c r="AF24" s="37">
        <v>15</v>
      </c>
      <c r="AG24" s="37">
        <v>19</v>
      </c>
      <c r="AH24" s="37">
        <v>20</v>
      </c>
      <c r="AI24" s="37"/>
      <c r="AJ24" s="57"/>
      <c r="AK24" s="46"/>
      <c r="AL24" s="46"/>
      <c r="AM24" s="37"/>
      <c r="AN24" s="37"/>
      <c r="AO24" s="44"/>
      <c r="AP24" s="45"/>
      <c r="AQ24" s="37"/>
      <c r="AR24" s="37"/>
    </row>
    <row r="25" spans="1:44" x14ac:dyDescent="0.15">
      <c r="K25" s="20" t="s">
        <v>50</v>
      </c>
      <c r="M25" s="4"/>
      <c r="N25" s="4"/>
      <c r="O25" s="4"/>
      <c r="P25" s="4"/>
      <c r="Q25" s="4"/>
      <c r="R25" s="4"/>
      <c r="S25" s="4"/>
      <c r="T25" s="4"/>
      <c r="AC25" s="42">
        <v>25</v>
      </c>
      <c r="AD25" s="37"/>
      <c r="AE25" s="37">
        <v>20</v>
      </c>
      <c r="AF25" s="37">
        <v>15</v>
      </c>
      <c r="AG25" s="37">
        <v>20</v>
      </c>
      <c r="AH25" s="37">
        <v>20</v>
      </c>
      <c r="AI25" s="37"/>
      <c r="AJ25" s="37"/>
      <c r="AK25" s="37"/>
      <c r="AL25" s="37"/>
      <c r="AM25" s="37"/>
      <c r="AN25" s="37"/>
      <c r="AO25" s="37"/>
      <c r="AP25" s="37"/>
      <c r="AQ25" s="37"/>
      <c r="AR25" s="37"/>
    </row>
    <row r="26" spans="1:44" x14ac:dyDescent="0.15">
      <c r="S26" s="9"/>
      <c r="U26" s="9" t="s">
        <v>104</v>
      </c>
      <c r="V26" s="10">
        <f>SUM(V5:V25)</f>
        <v>0</v>
      </c>
      <c r="W26" s="10"/>
      <c r="X26" s="10"/>
      <c r="Y26" s="10"/>
      <c r="Z26" s="10"/>
      <c r="AA26" s="10"/>
      <c r="AB26" s="72">
        <f>IF($V$26&gt;0,"ALWAYS CHECK VOLTAGES",0)</f>
        <v>0</v>
      </c>
      <c r="AC26" s="42">
        <v>26</v>
      </c>
      <c r="AD26" s="37"/>
      <c r="AE26" s="37">
        <v>21</v>
      </c>
      <c r="AF26" s="37">
        <v>15</v>
      </c>
      <c r="AG26" s="37">
        <v>21</v>
      </c>
      <c r="AH26" s="47">
        <v>22</v>
      </c>
      <c r="AI26" s="37"/>
      <c r="AJ26" s="37"/>
      <c r="AK26" s="37"/>
      <c r="AL26" s="37"/>
      <c r="AM26" s="46"/>
      <c r="AN26" s="46"/>
      <c r="AO26" s="37"/>
      <c r="AP26" s="37"/>
      <c r="AQ26" s="37"/>
      <c r="AR26" s="37"/>
    </row>
    <row r="27" spans="1:44" hidden="1" x14ac:dyDescent="0.15">
      <c r="S27" s="35" t="s">
        <v>33</v>
      </c>
      <c r="U27" s="36" t="s">
        <v>4</v>
      </c>
      <c r="V27" s="37">
        <f>SUM(N5:N24)/0.8</f>
        <v>0</v>
      </c>
      <c r="W27" s="37"/>
      <c r="X27" s="37"/>
      <c r="Y27" s="37"/>
      <c r="Z27" s="37"/>
      <c r="AA27" s="37"/>
      <c r="AB27" s="1"/>
      <c r="AC27" s="42">
        <v>27</v>
      </c>
      <c r="AD27" s="37"/>
      <c r="AE27" s="37">
        <v>22</v>
      </c>
      <c r="AF27" s="37">
        <v>15</v>
      </c>
      <c r="AG27" s="37">
        <v>22</v>
      </c>
      <c r="AH27" s="37">
        <v>22</v>
      </c>
      <c r="AI27" s="37"/>
      <c r="AJ27" s="37"/>
      <c r="AK27" s="37"/>
      <c r="AL27" s="37"/>
      <c r="AM27" s="37"/>
      <c r="AN27" s="37"/>
      <c r="AO27" s="37"/>
      <c r="AP27" s="37"/>
      <c r="AQ27" s="37"/>
      <c r="AR27" s="37"/>
    </row>
    <row r="28" spans="1:44" hidden="1" x14ac:dyDescent="0.15">
      <c r="T28" s="29" t="s">
        <v>99</v>
      </c>
      <c r="V28">
        <f>IF(V27&gt;600,4,IF(MAX(L5:L24)&gt;15,3,IF(V27=0,0,IF(V27&lt;150,1,IF(V27&lt;300,2,IF(V27&lt;=600,3,4))))))</f>
        <v>0</v>
      </c>
      <c r="AB28" s="1"/>
      <c r="AC28" s="42">
        <v>28</v>
      </c>
      <c r="AD28" s="37"/>
      <c r="AE28" s="37">
        <v>23</v>
      </c>
      <c r="AF28" s="37">
        <v>15</v>
      </c>
      <c r="AG28" s="43">
        <v>23</v>
      </c>
      <c r="AH28" s="37">
        <v>22</v>
      </c>
      <c r="AI28" s="37"/>
      <c r="AJ28" s="37"/>
      <c r="AK28" s="37"/>
      <c r="AL28" s="37"/>
      <c r="AM28" s="37"/>
      <c r="AN28" s="37"/>
      <c r="AO28" s="37"/>
      <c r="AP28" s="37"/>
      <c r="AQ28" s="37"/>
      <c r="AR28" s="37"/>
    </row>
    <row r="29" spans="1:44" x14ac:dyDescent="0.15">
      <c r="T29" s="29"/>
      <c r="AB29" s="72">
        <f>IF($V$26&gt;0,"AT ALL FIXTURES",0)</f>
        <v>0</v>
      </c>
      <c r="AC29" s="42"/>
      <c r="AD29" s="37"/>
      <c r="AE29" s="37"/>
      <c r="AF29" s="37"/>
      <c r="AG29" s="43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</row>
    <row r="30" spans="1:44" ht="16" x14ac:dyDescent="0.2">
      <c r="K30" s="18" t="s">
        <v>107</v>
      </c>
      <c r="R30" s="89" t="s">
        <v>108</v>
      </c>
      <c r="S30" s="90"/>
      <c r="T30" s="90"/>
      <c r="U30" s="91"/>
      <c r="V30" s="92"/>
      <c r="W30" s="1"/>
      <c r="X30" s="1"/>
      <c r="Y30" s="1"/>
      <c r="Z30" s="1"/>
      <c r="AA30" s="1"/>
      <c r="AB30" s="69">
        <f>IF($V$27&gt;600,"USE MULTIPLE TRANSFORMERS",0)</f>
        <v>0</v>
      </c>
      <c r="AC30" s="42">
        <v>29</v>
      </c>
      <c r="AD30" s="37"/>
      <c r="AE30" s="37">
        <v>24</v>
      </c>
      <c r="AF30" s="37">
        <v>15</v>
      </c>
      <c r="AG30" s="37">
        <v>24</v>
      </c>
      <c r="AH30" s="37">
        <v>22</v>
      </c>
      <c r="AI30" s="37"/>
      <c r="AJ30" s="37"/>
      <c r="AK30" s="37"/>
      <c r="AL30" s="37"/>
      <c r="AM30" s="37"/>
      <c r="AN30" s="37"/>
      <c r="AO30" s="37"/>
      <c r="AP30" s="37"/>
      <c r="AQ30" s="37"/>
      <c r="AR30" s="37"/>
    </row>
    <row r="31" spans="1:44" x14ac:dyDescent="0.15">
      <c r="AB31" s="69">
        <f>IF($V$27&gt;600,"OR REDUCE WATTAGE",0)</f>
        <v>0</v>
      </c>
      <c r="AC31" s="42">
        <v>30</v>
      </c>
      <c r="AD31" s="37"/>
      <c r="AE31" s="37">
        <v>25</v>
      </c>
      <c r="AF31" s="37">
        <v>15</v>
      </c>
      <c r="AG31" s="37">
        <v>25</v>
      </c>
      <c r="AH31" s="37">
        <v>22</v>
      </c>
      <c r="AI31" s="37"/>
      <c r="AJ31" s="37"/>
      <c r="AK31" s="37"/>
      <c r="AL31" s="37"/>
      <c r="AM31" s="37"/>
      <c r="AN31" s="37"/>
      <c r="AO31" s="37"/>
      <c r="AP31" s="37"/>
      <c r="AQ31" s="37"/>
      <c r="AR31" s="37"/>
    </row>
    <row r="32" spans="1:44" ht="18" hidden="1" x14ac:dyDescent="0.2">
      <c r="G32" s="71"/>
      <c r="K32" s="15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C32" s="42">
        <v>31</v>
      </c>
      <c r="AD32" s="37"/>
      <c r="AE32" s="37">
        <v>26</v>
      </c>
      <c r="AF32" s="37">
        <v>15</v>
      </c>
      <c r="AG32" s="37">
        <v>26</v>
      </c>
      <c r="AH32" s="37">
        <v>22</v>
      </c>
      <c r="AI32" s="37"/>
      <c r="AJ32" s="37"/>
      <c r="AK32" s="37"/>
      <c r="AL32" s="37"/>
      <c r="AM32" s="37"/>
      <c r="AN32" s="37"/>
      <c r="AO32" s="37"/>
      <c r="AP32" s="37"/>
      <c r="AQ32" s="37"/>
      <c r="AR32" s="37"/>
    </row>
    <row r="33" spans="1:44" ht="14" hidden="1" x14ac:dyDescent="0.15"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C33" s="42">
        <v>32</v>
      </c>
      <c r="AD33" s="37"/>
      <c r="AE33" s="37">
        <v>27</v>
      </c>
      <c r="AF33" s="37">
        <v>15</v>
      </c>
      <c r="AG33" s="37">
        <v>27</v>
      </c>
      <c r="AH33" s="37">
        <v>22</v>
      </c>
      <c r="AI33" s="37"/>
      <c r="AJ33" s="37"/>
      <c r="AK33" s="37"/>
      <c r="AL33" s="37"/>
      <c r="AM33" s="37"/>
      <c r="AN33" s="37"/>
      <c r="AO33" s="37"/>
      <c r="AP33" s="37"/>
      <c r="AQ33" s="37"/>
      <c r="AR33" s="37"/>
    </row>
    <row r="34" spans="1:44" hidden="1" x14ac:dyDescent="0.15">
      <c r="AC34" s="42">
        <v>33</v>
      </c>
      <c r="AD34" s="37"/>
      <c r="AE34" s="37">
        <v>28</v>
      </c>
      <c r="AF34" s="37">
        <v>15</v>
      </c>
      <c r="AG34" s="37">
        <v>28</v>
      </c>
      <c r="AH34" s="37">
        <v>22</v>
      </c>
      <c r="AI34" s="37"/>
      <c r="AJ34" s="37"/>
      <c r="AK34" s="37"/>
      <c r="AL34" s="37"/>
      <c r="AM34" s="37"/>
      <c r="AN34" s="37"/>
      <c r="AO34" s="37"/>
      <c r="AP34" s="37"/>
      <c r="AQ34" s="37"/>
      <c r="AR34" s="37"/>
    </row>
    <row r="35" spans="1:44" x14ac:dyDescent="0.15">
      <c r="G35" s="21" t="s">
        <v>39</v>
      </c>
      <c r="H35" s="21" t="s">
        <v>48</v>
      </c>
      <c r="I35" s="21" t="s">
        <v>49</v>
      </c>
      <c r="J35" s="22"/>
      <c r="K35" s="21" t="s">
        <v>41</v>
      </c>
      <c r="L35" s="23"/>
      <c r="M35" s="21" t="s">
        <v>40</v>
      </c>
      <c r="N35" s="21"/>
      <c r="O35" s="21"/>
      <c r="P35" s="21"/>
      <c r="Q35" s="21"/>
      <c r="R35" s="85" t="s">
        <v>40</v>
      </c>
      <c r="S35" s="86"/>
      <c r="U35" s="21" t="s">
        <v>52</v>
      </c>
      <c r="V35" s="81"/>
      <c r="W35" s="21"/>
      <c r="X35" s="21"/>
      <c r="Y35" s="21"/>
      <c r="Z35" s="21"/>
      <c r="AA35" s="21"/>
      <c r="AC35" s="42">
        <v>34</v>
      </c>
      <c r="AD35" s="37"/>
      <c r="AE35" s="37">
        <v>29</v>
      </c>
      <c r="AF35" s="37">
        <v>15</v>
      </c>
      <c r="AG35" s="37">
        <v>29</v>
      </c>
      <c r="AH35" s="37">
        <v>22</v>
      </c>
      <c r="AI35" s="37"/>
      <c r="AJ35" s="37"/>
      <c r="AK35" s="37"/>
      <c r="AL35" s="37"/>
      <c r="AM35" s="37"/>
      <c r="AN35" s="37"/>
      <c r="AO35" s="37"/>
      <c r="AP35" s="37"/>
      <c r="AQ35" s="37"/>
      <c r="AR35" s="37"/>
    </row>
    <row r="36" spans="1:44" ht="26" x14ac:dyDescent="0.15">
      <c r="G36" s="48">
        <v>754002</v>
      </c>
      <c r="H36" s="49" t="s">
        <v>54</v>
      </c>
      <c r="I36" s="50" t="s">
        <v>42</v>
      </c>
      <c r="J36" s="51"/>
      <c r="K36" s="50" t="s">
        <v>43</v>
      </c>
      <c r="L36" s="52"/>
      <c r="M36" s="53" t="s">
        <v>51</v>
      </c>
      <c r="N36" s="53"/>
      <c r="O36" s="53"/>
      <c r="P36" s="53"/>
      <c r="Q36" s="53"/>
      <c r="R36" s="87" t="s">
        <v>65</v>
      </c>
      <c r="S36" s="86"/>
      <c r="U36" s="82" t="s">
        <v>53</v>
      </c>
      <c r="V36" s="81"/>
      <c r="W36" s="54"/>
      <c r="X36" s="54"/>
      <c r="Y36" s="54"/>
      <c r="Z36" s="54"/>
      <c r="AA36" s="54"/>
      <c r="AC36" s="42">
        <v>35</v>
      </c>
      <c r="AD36" s="37"/>
      <c r="AE36" s="43" t="s">
        <v>73</v>
      </c>
      <c r="AG36" s="37"/>
      <c r="AH36" s="37"/>
      <c r="AI36" s="37"/>
      <c r="AJ36" s="37"/>
      <c r="AK36" s="37"/>
      <c r="AL36" s="37"/>
      <c r="AM36" s="37"/>
      <c r="AN36" s="37"/>
      <c r="AO36" s="37"/>
      <c r="AP36" s="47"/>
      <c r="AQ36" s="37"/>
      <c r="AR36" s="47"/>
    </row>
    <row r="37" spans="1:44" ht="26" x14ac:dyDescent="0.15">
      <c r="G37" s="48">
        <v>754003</v>
      </c>
      <c r="H37" s="49" t="s">
        <v>55</v>
      </c>
      <c r="I37" s="50" t="s">
        <v>44</v>
      </c>
      <c r="J37" s="51"/>
      <c r="K37" s="50" t="s">
        <v>45</v>
      </c>
      <c r="L37" s="52"/>
      <c r="M37" s="53" t="s">
        <v>51</v>
      </c>
      <c r="N37" s="53"/>
      <c r="O37" s="53"/>
      <c r="P37" s="53"/>
      <c r="Q37" s="53"/>
      <c r="R37" s="87" t="s">
        <v>65</v>
      </c>
      <c r="S37" s="86"/>
      <c r="U37" s="82" t="s">
        <v>53</v>
      </c>
      <c r="V37" s="81"/>
      <c r="W37" s="54"/>
      <c r="X37" s="54"/>
      <c r="Y37" s="54"/>
      <c r="Z37" s="54"/>
      <c r="AA37" s="54"/>
      <c r="AC37" s="42">
        <v>36</v>
      </c>
      <c r="AD37" s="37"/>
      <c r="AE37" s="43">
        <v>0</v>
      </c>
      <c r="AF37" s="37">
        <v>0</v>
      </c>
      <c r="AG37" s="37">
        <v>0</v>
      </c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</row>
    <row r="38" spans="1:44" ht="26" x14ac:dyDescent="0.15">
      <c r="G38" s="48">
        <v>754004</v>
      </c>
      <c r="H38" s="49" t="s">
        <v>56</v>
      </c>
      <c r="I38" s="50" t="s">
        <v>46</v>
      </c>
      <c r="J38" s="51"/>
      <c r="K38" s="50" t="s">
        <v>47</v>
      </c>
      <c r="L38" s="52"/>
      <c r="M38" s="53" t="s">
        <v>62</v>
      </c>
      <c r="N38" s="53"/>
      <c r="O38" s="53"/>
      <c r="P38" s="53"/>
      <c r="Q38" s="53"/>
      <c r="R38" s="87" t="s">
        <v>66</v>
      </c>
      <c r="S38" s="86"/>
      <c r="U38" s="82" t="s">
        <v>53</v>
      </c>
      <c r="V38" s="81"/>
      <c r="W38" s="54"/>
      <c r="X38" s="54"/>
      <c r="Y38" s="54"/>
      <c r="Z38" s="54"/>
      <c r="AA38" s="54"/>
      <c r="AC38" s="42">
        <v>37</v>
      </c>
      <c r="AD38" s="37"/>
      <c r="AE38" s="36">
        <v>1</v>
      </c>
      <c r="AF38" s="43" t="s">
        <v>93</v>
      </c>
      <c r="AG38" s="65">
        <v>1</v>
      </c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</row>
    <row r="39" spans="1:44" hidden="1" x14ac:dyDescent="0.15">
      <c r="G39" s="25"/>
      <c r="H39" s="26"/>
      <c r="I39" s="27"/>
      <c r="J39" s="28"/>
      <c r="K39" s="27"/>
      <c r="L39" s="29"/>
      <c r="M39" s="26"/>
      <c r="N39" s="26"/>
      <c r="O39" s="26"/>
      <c r="P39" s="26"/>
      <c r="Q39" s="26"/>
      <c r="R39" s="26"/>
      <c r="S39" s="26"/>
      <c r="T39" s="26"/>
      <c r="U39" s="29"/>
      <c r="V39" s="27"/>
      <c r="W39" s="27"/>
      <c r="X39" s="27"/>
      <c r="Y39" s="27"/>
      <c r="Z39" s="27"/>
      <c r="AA39" s="27"/>
      <c r="AC39" s="42">
        <v>38</v>
      </c>
      <c r="AD39" s="37"/>
      <c r="AE39" s="36">
        <v>3</v>
      </c>
      <c r="AF39" s="43" t="s">
        <v>94</v>
      </c>
      <c r="AG39" s="65">
        <v>3</v>
      </c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</row>
    <row r="40" spans="1:44" hidden="1" x14ac:dyDescent="0.15">
      <c r="G40" s="25"/>
      <c r="H40" s="26"/>
      <c r="I40" s="27"/>
      <c r="J40" s="28"/>
      <c r="K40" s="27"/>
      <c r="L40" s="29"/>
      <c r="M40" s="26"/>
      <c r="N40" s="26"/>
      <c r="O40" s="26"/>
      <c r="P40" s="26"/>
      <c r="Q40" s="26"/>
      <c r="R40" s="26"/>
      <c r="S40" s="26"/>
      <c r="T40" s="26"/>
      <c r="U40" s="29"/>
      <c r="V40" s="27"/>
      <c r="W40" s="27"/>
      <c r="X40" s="27"/>
      <c r="Y40" s="27"/>
      <c r="Z40" s="27"/>
      <c r="AA40" s="27"/>
      <c r="AC40" s="42">
        <v>39</v>
      </c>
      <c r="AD40" s="37"/>
      <c r="AE40" s="64">
        <v>4</v>
      </c>
      <c r="AF40" s="29" t="s">
        <v>95</v>
      </c>
      <c r="AG40" s="66" t="s">
        <v>83</v>
      </c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</row>
    <row r="41" spans="1:44" x14ac:dyDescent="0.15">
      <c r="G41" s="25"/>
      <c r="H41" s="26"/>
      <c r="I41" s="27"/>
      <c r="J41" s="28"/>
      <c r="K41" s="27"/>
      <c r="L41" s="29"/>
      <c r="M41" s="26"/>
      <c r="N41" s="26"/>
      <c r="O41" s="26"/>
      <c r="P41" s="26"/>
      <c r="Q41" s="26"/>
      <c r="R41" s="26"/>
      <c r="S41" s="26"/>
      <c r="T41" s="26"/>
      <c r="U41" s="29"/>
      <c r="V41" s="27"/>
      <c r="W41" s="27"/>
      <c r="X41" s="27"/>
      <c r="Y41" s="27"/>
      <c r="Z41" s="27"/>
      <c r="AA41" s="27"/>
      <c r="AC41" s="42">
        <v>40</v>
      </c>
      <c r="AD41" s="37"/>
      <c r="AE41" s="36">
        <v>5</v>
      </c>
      <c r="AF41" s="29" t="s">
        <v>77</v>
      </c>
      <c r="AG41" s="65">
        <v>5</v>
      </c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</row>
    <row r="42" spans="1:44" x14ac:dyDescent="0.15">
      <c r="G42" s="25"/>
      <c r="H42" s="26"/>
      <c r="I42" s="27"/>
      <c r="J42" s="28"/>
      <c r="K42" s="27"/>
      <c r="L42" s="29"/>
      <c r="M42" s="26"/>
      <c r="N42" s="26"/>
      <c r="O42" s="26"/>
      <c r="P42" s="26"/>
      <c r="Q42" s="26"/>
      <c r="R42" s="26"/>
      <c r="S42" s="26"/>
      <c r="T42" s="26"/>
      <c r="U42" s="29"/>
      <c r="V42" s="27"/>
      <c r="W42" s="27"/>
      <c r="X42" s="27"/>
      <c r="Y42" s="27"/>
      <c r="Z42" s="27"/>
      <c r="AA42" s="27"/>
      <c r="AC42" s="42">
        <v>41</v>
      </c>
      <c r="AD42" s="37"/>
      <c r="AE42" s="36">
        <v>6</v>
      </c>
      <c r="AF42" s="29" t="s">
        <v>96</v>
      </c>
      <c r="AG42" s="20" t="s">
        <v>84</v>
      </c>
      <c r="AI42" s="37"/>
      <c r="AJ42" s="37"/>
      <c r="AK42" s="37"/>
      <c r="AL42" s="37"/>
      <c r="AM42" s="37"/>
      <c r="AN42" s="37"/>
      <c r="AO42" s="37"/>
      <c r="AP42" s="37"/>
      <c r="AQ42" s="37"/>
      <c r="AR42" s="37"/>
    </row>
    <row r="43" spans="1:44" x14ac:dyDescent="0.15">
      <c r="G43" s="25"/>
      <c r="H43" s="26"/>
      <c r="I43" s="27"/>
      <c r="J43" s="28"/>
      <c r="K43" s="27"/>
      <c r="L43" s="29"/>
      <c r="M43" s="26"/>
      <c r="N43" s="26"/>
      <c r="O43" s="26"/>
      <c r="P43" s="26"/>
      <c r="Q43" s="26"/>
      <c r="R43" s="26"/>
      <c r="S43" s="26"/>
      <c r="T43" s="26"/>
      <c r="U43" s="29"/>
      <c r="V43" s="27"/>
      <c r="W43" s="27"/>
      <c r="X43" s="27"/>
      <c r="Y43" s="27"/>
      <c r="Z43" s="27"/>
      <c r="AA43" s="27"/>
      <c r="AC43" s="42">
        <v>42</v>
      </c>
      <c r="AD43" s="37"/>
      <c r="AE43" s="36">
        <v>8</v>
      </c>
      <c r="AF43" s="29" t="s">
        <v>77</v>
      </c>
      <c r="AG43" s="20" t="s">
        <v>102</v>
      </c>
      <c r="AI43" s="37"/>
      <c r="AJ43" s="37"/>
      <c r="AK43" s="37"/>
      <c r="AL43" s="37"/>
      <c r="AM43" s="37"/>
      <c r="AN43" s="37"/>
      <c r="AO43" s="37"/>
      <c r="AP43" s="37"/>
      <c r="AQ43" s="37"/>
      <c r="AR43" s="37"/>
    </row>
    <row r="44" spans="1:44" x14ac:dyDescent="0.15">
      <c r="G44" s="25"/>
      <c r="H44" s="26"/>
      <c r="I44" s="27"/>
      <c r="J44" s="28"/>
      <c r="K44" s="27"/>
      <c r="L44" s="29"/>
      <c r="M44" s="26"/>
      <c r="N44" s="26"/>
      <c r="O44" s="26"/>
      <c r="P44" s="26"/>
      <c r="Q44" s="26"/>
      <c r="R44" s="26"/>
      <c r="S44" s="26"/>
      <c r="T44" s="26"/>
      <c r="U44" s="29"/>
      <c r="V44" s="27"/>
      <c r="W44" s="27"/>
      <c r="X44" s="27"/>
      <c r="Y44" s="27"/>
      <c r="Z44" s="27"/>
      <c r="AA44" s="27"/>
      <c r="AC44" s="42">
        <v>43</v>
      </c>
      <c r="AD44" s="37"/>
      <c r="AE44" s="36">
        <v>9</v>
      </c>
      <c r="AF44" s="43" t="s">
        <v>94</v>
      </c>
      <c r="AG44" s="65" t="s">
        <v>85</v>
      </c>
      <c r="AI44" s="37"/>
      <c r="AJ44" s="37"/>
      <c r="AK44" s="37"/>
      <c r="AL44" s="37"/>
      <c r="AM44" s="37"/>
      <c r="AN44" s="37"/>
      <c r="AO44" s="37"/>
      <c r="AP44" s="37"/>
      <c r="AQ44" s="37"/>
      <c r="AR44" s="37"/>
    </row>
    <row r="45" spans="1:44" x14ac:dyDescent="0.15">
      <c r="A45" s="75"/>
      <c r="G45" s="25"/>
      <c r="H45" s="26"/>
      <c r="I45" s="27"/>
      <c r="J45" s="28"/>
      <c r="K45" s="27"/>
      <c r="L45" s="29"/>
      <c r="M45" s="26"/>
      <c r="N45" s="26"/>
      <c r="O45" s="26"/>
      <c r="P45" s="26"/>
      <c r="Q45" s="26"/>
      <c r="R45" s="26"/>
      <c r="S45" s="26"/>
      <c r="T45" s="26"/>
      <c r="U45" s="29"/>
      <c r="V45" s="27"/>
      <c r="W45" s="27"/>
      <c r="X45" s="27"/>
      <c r="Y45" s="27"/>
      <c r="Z45" s="27"/>
      <c r="AA45" s="27"/>
      <c r="AC45" s="42">
        <v>44</v>
      </c>
      <c r="AD45" s="37"/>
      <c r="AE45" s="36">
        <v>10</v>
      </c>
      <c r="AF45" s="29" t="s">
        <v>80</v>
      </c>
      <c r="AG45" s="67">
        <v>10</v>
      </c>
      <c r="AI45" s="37"/>
      <c r="AJ45" s="37"/>
      <c r="AK45" s="37"/>
      <c r="AL45" s="37"/>
      <c r="AM45" s="37"/>
      <c r="AN45" s="37"/>
      <c r="AO45" s="37"/>
      <c r="AP45" s="37"/>
      <c r="AQ45" s="37"/>
      <c r="AR45" s="37"/>
    </row>
    <row r="46" spans="1:44" x14ac:dyDescent="0.15">
      <c r="G46" s="25"/>
      <c r="H46" s="26"/>
      <c r="I46" s="27"/>
      <c r="J46" s="28"/>
      <c r="K46" s="27"/>
      <c r="L46" s="29"/>
      <c r="M46" s="26"/>
      <c r="N46" s="26"/>
      <c r="O46" s="26"/>
      <c r="P46" s="26"/>
      <c r="Q46" s="26"/>
      <c r="R46" s="26"/>
      <c r="S46" s="26"/>
      <c r="T46" s="26"/>
      <c r="U46" s="29"/>
      <c r="V46" s="27"/>
      <c r="W46" s="27"/>
      <c r="X46" s="27"/>
      <c r="Y46" s="27"/>
      <c r="Z46" s="27"/>
      <c r="AA46" s="27"/>
      <c r="AC46" s="42">
        <v>45</v>
      </c>
      <c r="AD46" s="37"/>
      <c r="AE46" s="36">
        <v>11</v>
      </c>
      <c r="AF46" s="29" t="s">
        <v>77</v>
      </c>
      <c r="AG46" s="20" t="s">
        <v>86</v>
      </c>
      <c r="AI46" s="37"/>
      <c r="AJ46" s="37"/>
      <c r="AK46" s="37"/>
      <c r="AL46" s="37"/>
      <c r="AM46" s="37"/>
      <c r="AN46" s="37"/>
      <c r="AO46" s="37"/>
      <c r="AP46" s="37"/>
      <c r="AQ46" s="37"/>
      <c r="AR46" s="37"/>
    </row>
    <row r="47" spans="1:44" hidden="1" x14ac:dyDescent="0.15">
      <c r="G47" s="25"/>
      <c r="H47" s="26"/>
      <c r="I47" s="27"/>
      <c r="J47" s="28"/>
      <c r="K47" s="27"/>
      <c r="L47" s="29"/>
      <c r="M47" s="26"/>
      <c r="N47" s="26"/>
      <c r="O47" s="26"/>
      <c r="P47" s="26"/>
      <c r="Q47" s="26"/>
      <c r="R47" s="26"/>
      <c r="S47" s="26"/>
      <c r="T47" s="26"/>
      <c r="U47" s="29"/>
      <c r="V47" s="27"/>
      <c r="W47" s="27"/>
      <c r="X47" s="27"/>
      <c r="Y47" s="27"/>
      <c r="Z47" s="27"/>
      <c r="AA47" s="27"/>
      <c r="AC47" s="42">
        <v>46</v>
      </c>
      <c r="AD47" s="37"/>
      <c r="AE47" s="36">
        <v>13</v>
      </c>
      <c r="AF47" s="43" t="s">
        <v>94</v>
      </c>
      <c r="AG47" s="20" t="s">
        <v>87</v>
      </c>
      <c r="AI47" s="37"/>
      <c r="AJ47" s="37"/>
      <c r="AK47" s="37"/>
      <c r="AL47" s="37"/>
      <c r="AM47" s="37"/>
      <c r="AN47" s="37"/>
      <c r="AO47" s="37"/>
      <c r="AP47" s="37"/>
      <c r="AQ47" s="37"/>
      <c r="AR47" s="37"/>
    </row>
    <row r="48" spans="1:44" x14ac:dyDescent="0.15">
      <c r="G48" s="25"/>
      <c r="H48" s="26"/>
      <c r="I48" s="27"/>
      <c r="J48" s="28"/>
      <c r="K48" s="27"/>
      <c r="L48" s="29"/>
      <c r="M48" s="26"/>
      <c r="N48" s="26"/>
      <c r="O48" s="26"/>
      <c r="P48" s="26"/>
      <c r="Q48" s="26"/>
      <c r="R48" s="26"/>
      <c r="S48" s="26"/>
      <c r="T48" s="26"/>
      <c r="U48" s="29"/>
      <c r="V48" s="27"/>
      <c r="W48" s="27"/>
      <c r="X48" s="27"/>
      <c r="Y48" s="27"/>
      <c r="Z48" s="27"/>
      <c r="AA48" s="27"/>
      <c r="AC48" s="42">
        <v>47</v>
      </c>
      <c r="AD48" s="37"/>
      <c r="AE48" s="36">
        <v>14</v>
      </c>
      <c r="AF48" s="43" t="s">
        <v>94</v>
      </c>
      <c r="AG48" s="20" t="s">
        <v>88</v>
      </c>
      <c r="AI48" s="37"/>
      <c r="AJ48" s="37"/>
      <c r="AK48" s="37"/>
      <c r="AL48" s="37"/>
      <c r="AM48" s="37"/>
      <c r="AN48" s="37"/>
      <c r="AO48" s="37"/>
      <c r="AP48" s="37"/>
      <c r="AQ48" s="37"/>
      <c r="AR48" s="37"/>
    </row>
    <row r="49" spans="7:44" x14ac:dyDescent="0.15">
      <c r="G49" s="25"/>
      <c r="H49" s="26"/>
      <c r="I49" s="27"/>
      <c r="J49" s="28"/>
      <c r="K49" s="27"/>
      <c r="L49" s="29"/>
      <c r="M49" s="26"/>
      <c r="N49" s="26"/>
      <c r="O49" s="26"/>
      <c r="P49" s="26"/>
      <c r="Q49" s="26"/>
      <c r="R49" s="26"/>
      <c r="S49" s="26"/>
      <c r="T49" s="26"/>
      <c r="U49" s="29"/>
      <c r="V49" s="27"/>
      <c r="W49" s="27"/>
      <c r="X49" s="27"/>
      <c r="Y49" s="27"/>
      <c r="Z49" s="27"/>
      <c r="AA49" s="27"/>
      <c r="AC49" s="42">
        <v>48</v>
      </c>
      <c r="AD49" s="37"/>
      <c r="AE49" s="36">
        <v>15</v>
      </c>
      <c r="AF49" s="29" t="s">
        <v>77</v>
      </c>
      <c r="AG49" s="20" t="s">
        <v>89</v>
      </c>
      <c r="AI49" s="37"/>
      <c r="AJ49" s="37"/>
      <c r="AK49" s="37"/>
      <c r="AL49" s="37"/>
      <c r="AM49" s="37"/>
      <c r="AN49" s="37"/>
      <c r="AO49" s="37"/>
      <c r="AP49" s="37"/>
      <c r="AQ49" s="37"/>
      <c r="AR49" s="37"/>
    </row>
    <row r="50" spans="7:44" x14ac:dyDescent="0.15">
      <c r="G50" s="25"/>
      <c r="H50" s="26"/>
      <c r="I50" s="27"/>
      <c r="J50" s="28"/>
      <c r="K50" s="27"/>
      <c r="L50" s="29"/>
      <c r="M50" s="26"/>
      <c r="N50" s="26"/>
      <c r="O50" s="26"/>
      <c r="P50" s="26"/>
      <c r="Q50" s="26"/>
      <c r="R50" s="26"/>
      <c r="S50" s="26"/>
      <c r="T50" s="26"/>
      <c r="U50" s="29"/>
      <c r="V50" s="27"/>
      <c r="W50" s="27"/>
      <c r="X50" s="27"/>
      <c r="Y50" s="27"/>
      <c r="Z50" s="27"/>
      <c r="AA50" s="27"/>
      <c r="AC50" s="37"/>
      <c r="AD50" s="37"/>
      <c r="AE50" s="36">
        <v>16</v>
      </c>
      <c r="AF50" s="29" t="s">
        <v>96</v>
      </c>
      <c r="AG50" s="20" t="s">
        <v>90</v>
      </c>
      <c r="AI50" s="37"/>
      <c r="AJ50" s="37"/>
      <c r="AK50" s="37"/>
      <c r="AL50" s="37"/>
      <c r="AM50" s="37"/>
      <c r="AN50" s="37"/>
      <c r="AO50" s="37"/>
      <c r="AP50" s="37"/>
      <c r="AQ50" s="37"/>
      <c r="AR50" s="37"/>
    </row>
    <row r="51" spans="7:44" x14ac:dyDescent="0.15">
      <c r="G51" s="25"/>
      <c r="H51" s="26"/>
      <c r="I51" s="27"/>
      <c r="J51" s="28"/>
      <c r="K51" s="27"/>
      <c r="L51" s="29"/>
      <c r="M51" s="26"/>
      <c r="N51" s="26"/>
      <c r="O51" s="26"/>
      <c r="P51" s="26"/>
      <c r="Q51" s="26"/>
      <c r="R51" s="26"/>
      <c r="S51" s="26"/>
      <c r="T51" s="26"/>
      <c r="U51" s="29"/>
      <c r="V51" s="27"/>
      <c r="W51" s="27"/>
      <c r="X51" s="27"/>
      <c r="Y51" s="27"/>
      <c r="Z51" s="27"/>
      <c r="AA51" s="27"/>
      <c r="AE51" s="36">
        <v>18</v>
      </c>
      <c r="AF51" s="29" t="s">
        <v>95</v>
      </c>
      <c r="AG51" s="20" t="s">
        <v>91</v>
      </c>
    </row>
    <row r="52" spans="7:44" x14ac:dyDescent="0.15">
      <c r="AE52" s="36">
        <v>19</v>
      </c>
      <c r="AF52" s="29" t="s">
        <v>95</v>
      </c>
      <c r="AG52" s="20" t="s">
        <v>92</v>
      </c>
    </row>
  </sheetData>
  <sheetProtection algorithmName="SHA-512" hashValue="KUESWM1Jjm+ylHpBf59Ju5iA/cSFFkzeC689nprBFs17KEVDZJaS1s+BSK17jFXFXUD/dfchVv8Fn07AVXQ1bg==" saltValue="MzMXBWkPQwqg2NUMHHgplQ==" spinCount="100000" sheet="1"/>
  <mergeCells count="10">
    <mergeCell ref="A1:AB1"/>
    <mergeCell ref="R35:S35"/>
    <mergeCell ref="R36:S36"/>
    <mergeCell ref="R37:S37"/>
    <mergeCell ref="R38:S38"/>
    <mergeCell ref="A3:D3"/>
    <mergeCell ref="F3:I3"/>
    <mergeCell ref="R30:V30"/>
    <mergeCell ref="K3:S3"/>
    <mergeCell ref="T3:U3"/>
  </mergeCells>
  <phoneticPr fontId="2" type="noConversion"/>
  <conditionalFormatting sqref="B5:B24">
    <cfRule type="cellIs" dxfId="46" priority="104" stopIfTrue="1" operator="equal">
      <formula>0</formula>
    </cfRule>
    <cfRule type="expression" dxfId="45" priority="12">
      <formula>IF((Y5+Z5)&gt;0,TRUE,FALSE)</formula>
    </cfRule>
  </conditionalFormatting>
  <conditionalFormatting sqref="F5:F24 I5:I24 K5:K24">
    <cfRule type="cellIs" dxfId="44" priority="105" stopIfTrue="1" operator="equal">
      <formula>0</formula>
    </cfRule>
  </conditionalFormatting>
  <conditionalFormatting sqref="G36:R36 U36 W36:AA36">
    <cfRule type="expression" dxfId="43" priority="152" stopIfTrue="1">
      <formula>($V$28=1)</formula>
    </cfRule>
  </conditionalFormatting>
  <conditionalFormatting sqref="G37:R37 U37 W37:AA37">
    <cfRule type="expression" dxfId="42" priority="153">
      <formula>($V$28=2)</formula>
    </cfRule>
  </conditionalFormatting>
  <conditionalFormatting sqref="G38:R38 U38 W38:AA38">
    <cfRule type="expression" dxfId="41" priority="154" stopIfTrue="1">
      <formula>($V$28=3)</formula>
    </cfRule>
  </conditionalFormatting>
  <conditionalFormatting sqref="G39:AA39 G47:AA47">
    <cfRule type="expression" dxfId="40" priority="166" stopIfTrue="1">
      <formula>($R$30=$AF$14)</formula>
    </cfRule>
  </conditionalFormatting>
  <conditionalFormatting sqref="G40:AA40 G48:AA48">
    <cfRule type="expression" dxfId="39" priority="170">
      <formula>($R$30=#REF!)</formula>
    </cfRule>
  </conditionalFormatting>
  <conditionalFormatting sqref="G41:AA41 G49:AA49">
    <cfRule type="expression" dxfId="38" priority="174">
      <formula>($R$30=#REF!)</formula>
    </cfRule>
  </conditionalFormatting>
  <conditionalFormatting sqref="G42:AA42 G50:AA50">
    <cfRule type="expression" dxfId="37" priority="178" stopIfTrue="1">
      <formula>($R$30=#REF!)</formula>
    </cfRule>
  </conditionalFormatting>
  <conditionalFormatting sqref="G43:AA43 G51:AA51">
    <cfRule type="expression" dxfId="36" priority="182">
      <formula>($R$30=#REF!)</formula>
    </cfRule>
  </conditionalFormatting>
  <conditionalFormatting sqref="M5:T24">
    <cfRule type="cellIs" dxfId="35" priority="41" stopIfTrue="1" operator="equal">
      <formula>"Wire Size Not Sufficient for Wattage"</formula>
    </cfRule>
    <cfRule type="cellIs" dxfId="34" priority="40" stopIfTrue="1" operator="equal">
      <formula>"Change Wire Size or Reduce Wattage"</formula>
    </cfRule>
    <cfRule type="cellIs" dxfId="33" priority="38" stopIfTrue="1" operator="equal">
      <formula>"Divide Run to Use 2 Commons"</formula>
    </cfRule>
  </conditionalFormatting>
  <conditionalFormatting sqref="M5:U24">
    <cfRule type="cellIs" dxfId="32" priority="39" stopIfTrue="1" operator="equal">
      <formula>0</formula>
    </cfRule>
  </conditionalFormatting>
  <conditionalFormatting sqref="M32:AA33">
    <cfRule type="notContainsBlanks" dxfId="31" priority="116" stopIfTrue="1">
      <formula>LEN(TRIM(M32))&gt;0</formula>
    </cfRule>
    <cfRule type="cellIs" dxfId="30" priority="99" stopIfTrue="1" operator="equal">
      <formula>0</formula>
    </cfRule>
    <cfRule type="cellIs" dxfId="29" priority="101" stopIfTrue="1" operator="equal">
      <formula>"Use Additional Transformers"</formula>
    </cfRule>
  </conditionalFormatting>
  <conditionalFormatting sqref="R30:T30">
    <cfRule type="cellIs" dxfId="28" priority="107" stopIfTrue="1" operator="equal">
      <formula>"Use Additional Transformers"</formula>
    </cfRule>
    <cfRule type="cellIs" dxfId="27" priority="114" stopIfTrue="1" operator="notEqual">
      <formula>0</formula>
    </cfRule>
    <cfRule type="cellIs" dxfId="26" priority="115" stopIfTrue="1" operator="equal">
      <formula>0</formula>
    </cfRule>
  </conditionalFormatting>
  <conditionalFormatting sqref="T5">
    <cfRule type="cellIs" dxfId="25" priority="15" stopIfTrue="1" operator="between">
      <formula>1</formula>
      <formula>11</formula>
    </cfRule>
  </conditionalFormatting>
  <conditionalFormatting sqref="T6:T24">
    <cfRule type="cellIs" dxfId="24" priority="14" operator="between">
      <formula>1</formula>
      <formula>11</formula>
    </cfRule>
  </conditionalFormatting>
  <conditionalFormatting sqref="U5:U24">
    <cfRule type="expression" dxfId="23" priority="1" stopIfTrue="1">
      <formula>"IF(T5=0,TRUE, FALSE)"</formula>
    </cfRule>
  </conditionalFormatting>
  <conditionalFormatting sqref="V5:V24">
    <cfRule type="expression" dxfId="22" priority="13">
      <formula>IF(X5&gt;0,TRUE, FALSE)</formula>
    </cfRule>
    <cfRule type="cellIs" dxfId="21" priority="106" stopIfTrue="1" operator="equal">
      <formula>0</formula>
    </cfRule>
  </conditionalFormatting>
  <conditionalFormatting sqref="Y5:AA24">
    <cfRule type="expression" dxfId="20" priority="162" stopIfTrue="1">
      <formula>(AB5=$AF$39)</formula>
    </cfRule>
  </conditionalFormatting>
  <conditionalFormatting sqref="AB5:AB24 AB26">
    <cfRule type="cellIs" dxfId="19" priority="96" stopIfTrue="1" operator="equal">
      <formula>0</formula>
    </cfRule>
  </conditionalFormatting>
  <conditionalFormatting sqref="AB26 AB5:AB24">
    <cfRule type="cellIs" dxfId="18" priority="20" stopIfTrue="1" operator="greaterThan">
      <formula>0</formula>
    </cfRule>
  </conditionalFormatting>
  <conditionalFormatting sqref="AB26:AB29">
    <cfRule type="expression" dxfId="17" priority="5" stopIfTrue="1">
      <formula>IF($V$26&gt;0,TRUE,FALSE)</formula>
    </cfRule>
  </conditionalFormatting>
  <conditionalFormatting sqref="AB29">
    <cfRule type="cellIs" dxfId="16" priority="8" stopIfTrue="1" operator="greaterThan">
      <formula>0</formula>
    </cfRule>
    <cfRule type="cellIs" dxfId="15" priority="9" stopIfTrue="1" operator="equal">
      <formula>0</formula>
    </cfRule>
  </conditionalFormatting>
  <conditionalFormatting sqref="AB30:AB31">
    <cfRule type="cellIs" dxfId="14" priority="10" operator="equal">
      <formula>0</formula>
    </cfRule>
    <cfRule type="notContainsBlanks" dxfId="13" priority="11">
      <formula>LEN(TRIM(AB30))&gt;0</formula>
    </cfRule>
  </conditionalFormatting>
  <conditionalFormatting sqref="AK6:AK9">
    <cfRule type="cellIs" dxfId="12" priority="25" stopIfTrue="1" operator="equal">
      <formula>"Wire Size Not Sufficient for Wattage"</formula>
    </cfRule>
    <cfRule type="cellIs" dxfId="11" priority="24" stopIfTrue="1" operator="equal">
      <formula>"Change Wire Size or Reduce Wattage"</formula>
    </cfRule>
  </conditionalFormatting>
  <conditionalFormatting sqref="AK10">
    <cfRule type="cellIs" dxfId="10" priority="21" stopIfTrue="1" operator="equal">
      <formula>"Wire Size Not Sufficient for Wattage"</formula>
    </cfRule>
  </conditionalFormatting>
  <conditionalFormatting sqref="AK11:AK24">
    <cfRule type="cellIs" dxfId="9" priority="63" stopIfTrue="1" operator="equal">
      <formula>"Wire Size Not Sufficient for Wattage"</formula>
    </cfRule>
    <cfRule type="cellIs" dxfId="8" priority="62" stopIfTrue="1" operator="equal">
      <formula>"Change Wire Size or Reduce Wattage"</formula>
    </cfRule>
  </conditionalFormatting>
  <conditionalFormatting sqref="AK5:AL5">
    <cfRule type="cellIs" dxfId="7" priority="58" stopIfTrue="1" operator="equal">
      <formula>"Change Wire Size or Reduce Wattage"</formula>
    </cfRule>
    <cfRule type="cellIs" dxfId="6" priority="59" stopIfTrue="1" operator="equal">
      <formula>"Wire Size Not Sufficient for Wattage"</formula>
    </cfRule>
  </conditionalFormatting>
  <conditionalFormatting sqref="AK5:AL24">
    <cfRule type="cellIs" dxfId="5" priority="19" stopIfTrue="1" operator="equal">
      <formula>0</formula>
    </cfRule>
    <cfRule type="cellIs" dxfId="4" priority="18" stopIfTrue="1" operator="equal">
      <formula>"Divide Run to Use 2 Commons"</formula>
    </cfRule>
  </conditionalFormatting>
  <conditionalFormatting sqref="AL6:AL23">
    <cfRule type="cellIs" dxfId="3" priority="51" stopIfTrue="1" operator="equal">
      <formula>"Wire Size Not Sufficient for Wattage"</formula>
    </cfRule>
    <cfRule type="cellIs" dxfId="2" priority="50" stopIfTrue="1" operator="equal">
      <formula>"Change Wire Size or Reduce Wattage"</formula>
    </cfRule>
  </conditionalFormatting>
  <conditionalFormatting sqref="AL24">
    <cfRule type="cellIs" dxfId="1" priority="46" stopIfTrue="1" operator="equal">
      <formula>"Change Wire Gauge or Reduce Wattage"</formula>
    </cfRule>
    <cfRule type="cellIs" dxfId="0" priority="47" stopIfTrue="1" operator="equal">
      <formula>"Wire Gauge Not Sufficient for Wattage"</formula>
    </cfRule>
  </conditionalFormatting>
  <dataValidations count="4">
    <dataValidation allowBlank="1" showInputMessage="1" showErrorMessage="1" promptTitle="Paired &quot;home run&quot; wire length" prompt="not including any fixture lead wires" sqref="G5" xr:uid="{00000000-0002-0000-0000-000001000000}"/>
    <dataValidation allowBlank="1" showInputMessage="1" showErrorMessage="1" promptTitle="Total footage of 18-gauge " prompt="paired lead wires attached to fixtures (if any)" sqref="H5" xr:uid="{00000000-0002-0000-0000-000002000000}"/>
    <dataValidation allowBlank="1" showInputMessage="1" showErrorMessage="1" promptTitle="Add up the wattages " prompt="of your lamps on this run" sqref="D5 D13" xr:uid="{00000000-0002-0000-0000-000004000000}"/>
    <dataValidation type="list" errorStyle="information" allowBlank="1" showInputMessage="1" showErrorMessage="1" errorTitle="Invalid wire gauge" error="Change to standard wire gauge: 8, 10, 12, 14, 16, or 18" promptTitle="Wire gauge" prompt="used in run" sqref="B5:B24" xr:uid="{5BFDB83E-996E-AA41-B1FA-980BD879A55D}">
      <formula1>$AE$4:$AE$9</formula1>
    </dataValidation>
  </dataValidations>
  <hyperlinks>
    <hyperlink ref="U36" r:id="rId1" xr:uid="{05E02B67-76AD-C74F-A300-90BE1A9D48B0}"/>
    <hyperlink ref="U37" r:id="rId2" xr:uid="{03064859-FA1E-E04E-A73D-554D95A3BC45}"/>
    <hyperlink ref="U38" r:id="rId3" xr:uid="{A960FD4D-4725-2D49-BBDA-2BD5EB8A9FE9}"/>
  </hyperlinks>
  <pageMargins left="0.75" right="0.75" top="1" bottom="1" header="0.5" footer="0.5"/>
  <pageSetup scale="95" orientation="landscape" r:id="rId4"/>
  <headerFooter alignWithMargins="0">
    <oddHeader>&amp;C&amp;G</oddHeader>
  </headerFooter>
  <drawing r:id="rId5"/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Sheet1</vt:lpstr>
      <vt:lpstr>DROPARRAY</vt:lpstr>
      <vt:lpstr>ERRORARRAY</vt:lpstr>
      <vt:lpstr>TAP150300ARRAY</vt:lpstr>
      <vt:lpstr>TAP600ARRAY</vt:lpstr>
      <vt:lpstr>TRANSARRAY</vt:lpstr>
      <vt:lpstr>Which_Accent_Pro_Transformer?</vt:lpstr>
    </vt:vector>
  </TitlesOfParts>
  <Company>W. P. Law,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wpl-user</dc:creator>
  <cp:lastModifiedBy>Microsoft Office User</cp:lastModifiedBy>
  <cp:lastPrinted>2010-03-10T14:42:51Z</cp:lastPrinted>
  <dcterms:created xsi:type="dcterms:W3CDTF">2009-12-21T19:22:50Z</dcterms:created>
  <dcterms:modified xsi:type="dcterms:W3CDTF">2023-05-01T19:24:12Z</dcterms:modified>
</cp:coreProperties>
</file>